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boSSMSI\2-Bureaux\24-BVSSP\244- Publications\2443 - Publication AFD\Etude AFD pour DB\"/>
    </mc:Choice>
  </mc:AlternateContent>
  <bookViews>
    <workbookView xWindow="0" yWindow="0" windowWidth="20490" windowHeight="7155" tabRatio="867"/>
  </bookViews>
  <sheets>
    <sheet name="Lisez-moi" sheetId="1" r:id="rId1"/>
    <sheet name="Figure 1" sheetId="8" r:id="rId2"/>
    <sheet name="Figure 2" sheetId="3" r:id="rId3"/>
    <sheet name="Figure 3" sheetId="2" r:id="rId4"/>
    <sheet name="Figure 4" sheetId="14" r:id="rId5"/>
    <sheet name="Figure 5" sheetId="18" r:id="rId6"/>
    <sheet name="Figure 6" sheetId="29" r:id="rId7"/>
    <sheet name="Figure 7" sheetId="28" r:id="rId8"/>
    <sheet name="Figure 8" sheetId="40" r:id="rId9"/>
    <sheet name="Figure 9" sheetId="42" r:id="rId10"/>
    <sheet name="Données comp 1" sheetId="13" r:id="rId11"/>
    <sheet name="Données comp 2" sheetId="27" r:id="rId12"/>
    <sheet name="Données comp 3" sheetId="39" r:id="rId13"/>
    <sheet name="Données comp 4" sheetId="37" r:id="rId14"/>
    <sheet name="Données comp 5 " sheetId="38" r:id="rId15"/>
    <sheet name="Données comp 6" sheetId="33" r:id="rId16"/>
    <sheet name="Données comp 7" sheetId="34" r:id="rId17"/>
    <sheet name="Données comp 8" sheetId="41" r:id="rId18"/>
    <sheet name="Encadré 3" sheetId="44" r:id="rId19"/>
    <sheet name="Encadré 4" sheetId="35" r:id="rId20"/>
  </sheets>
  <externalReferences>
    <externalReference r:id="rId21"/>
  </externalReferences>
  <definedNames>
    <definedName name="_xlnm._FilterDatabase" localSheetId="4" hidden="1">'Figure 4'!#REF!</definedName>
    <definedName name="_xlnm._FilterDatabase" localSheetId="6" hidden="1">'Figure 6'!#REF!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8" l="1"/>
  <c r="D6" i="28"/>
  <c r="D7" i="28"/>
  <c r="D8" i="28"/>
  <c r="D4" i="28"/>
  <c r="D5" i="29"/>
  <c r="D6" i="29"/>
  <c r="D7" i="29"/>
  <c r="D8" i="29"/>
  <c r="D4" i="29"/>
  <c r="C8" i="35" l="1"/>
  <c r="D8" i="35"/>
  <c r="E8" i="35"/>
  <c r="F8" i="35"/>
  <c r="G8" i="35"/>
  <c r="H8" i="35"/>
  <c r="I8" i="35"/>
  <c r="J8" i="35"/>
  <c r="B8" i="35"/>
  <c r="C9" i="35"/>
  <c r="D9" i="35"/>
  <c r="E9" i="35"/>
  <c r="F9" i="35"/>
  <c r="G9" i="35"/>
  <c r="H9" i="35"/>
  <c r="I9" i="35"/>
  <c r="J9" i="35"/>
  <c r="B9" i="35"/>
  <c r="E12" i="27" l="1"/>
  <c r="E9" i="3" l="1"/>
  <c r="C9" i="3"/>
  <c r="B6" i="27"/>
  <c r="E10" i="3"/>
  <c r="E12" i="3"/>
  <c r="E11" i="3"/>
  <c r="E4" i="3"/>
  <c r="G14" i="27"/>
  <c r="G13" i="27"/>
  <c r="G12" i="27"/>
  <c r="G11" i="27"/>
  <c r="G7" i="27"/>
  <c r="G6" i="27"/>
  <c r="F14" i="27"/>
  <c r="F13" i="27"/>
  <c r="F12" i="27"/>
  <c r="F7" i="27"/>
  <c r="F6" i="27"/>
  <c r="D7" i="27"/>
  <c r="D6" i="27"/>
  <c r="C12" i="27"/>
  <c r="C7" i="27"/>
  <c r="B7" i="27"/>
  <c r="C6" i="27"/>
  <c r="C13" i="3" l="1"/>
  <c r="C11" i="3"/>
  <c r="C10" i="3"/>
  <c r="E13" i="3" l="1"/>
  <c r="E8" i="3"/>
  <c r="C8" i="3"/>
  <c r="G10" i="27"/>
  <c r="G9" i="27"/>
  <c r="F11" i="27"/>
  <c r="E10" i="27"/>
  <c r="E7" i="27"/>
  <c r="E6" i="27"/>
  <c r="D11" i="27"/>
  <c r="E7" i="3"/>
  <c r="C6" i="3"/>
</calcChain>
</file>

<file path=xl/sharedStrings.xml><?xml version="1.0" encoding="utf-8"?>
<sst xmlns="http://schemas.openxmlformats.org/spreadsheetml/2006/main" count="726" uniqueCount="296">
  <si>
    <t>Champ</t>
  </si>
  <si>
    <t>Contenu des onglets</t>
  </si>
  <si>
    <t xml:space="preserve">Contact </t>
  </si>
  <si>
    <t xml:space="preserve">Données des figures de la publication </t>
  </si>
  <si>
    <t>Données complémentaires</t>
  </si>
  <si>
    <t>Pour tout renseignement concernant nos statistiques, vous pouvez nous contacter par courriel à l'adresse suivante :  ssmsi-communication@interieur.gouv.fr</t>
  </si>
  <si>
    <t>&lt;1</t>
  </si>
  <si>
    <t>&lt;5</t>
  </si>
  <si>
    <t>Les infractions enregistrées comme AFD</t>
  </si>
  <si>
    <t xml:space="preserve">Il s'agit de l'ensemble des délits éligibles et enregistrés en tant qu'amende forfaitaire délictuelle. Ces délits sont majoritairement liés à des défauts de permis ou d'assurance, ainsi qu'à l'usage illicite de stupéfiants. </t>
  </si>
  <si>
    <t>Les mis en cause pour AFD</t>
  </si>
  <si>
    <t>Bases statistiques</t>
  </si>
  <si>
    <t>SSMSI, bases statistiques des infractions enregistrées ou élucidées par la police et la gendarmerie entre 2018 et 2024.</t>
  </si>
  <si>
    <t>SSMSI, base statistique des mis en cause de crimes et délits enregistrés par la police et la gendarmerie entre 2018 et 2024.</t>
  </si>
  <si>
    <t>France, infractions et mis en cause identifiés par une procédure AFD.</t>
  </si>
  <si>
    <t>2019</t>
  </si>
  <si>
    <t>2020</t>
  </si>
  <si>
    <t>2021</t>
  </si>
  <si>
    <t>2022</t>
  </si>
  <si>
    <t>2023</t>
  </si>
  <si>
    <t>2024</t>
  </si>
  <si>
    <t>Année</t>
  </si>
  <si>
    <t xml:space="preserve">Catégorie de délits sanctionnables par AFD
</t>
  </si>
  <si>
    <t xml:space="preserve">Année d’entrée du dispositif
</t>
  </si>
  <si>
    <t xml:space="preserve">Nombre d'AFD enregistrées depuis 2019
</t>
  </si>
  <si>
    <t xml:space="preserve">Part de l'ensemble des AFD enregistrées depuis 2019 (%)
</t>
  </si>
  <si>
    <t xml:space="preserve">Nombre d'AFD enregistrées en 2024
</t>
  </si>
  <si>
    <t xml:space="preserve">Part de l'ensemble des AFD enregistrées en 2024 (%)
</t>
  </si>
  <si>
    <t>Conduite sans assurance</t>
  </si>
  <si>
    <t>Conduite sans permis</t>
  </si>
  <si>
    <t>Dépôt illégal de déchets</t>
  </si>
  <si>
    <t>Détention/usage fumigènes dans une enceinte sportive</t>
  </si>
  <si>
    <t>Installation-occupation illégale d'un lieu</t>
  </si>
  <si>
    <t>Usage illicite de stupéfiants</t>
  </si>
  <si>
    <t>Vente à la sauvette</t>
  </si>
  <si>
    <t>Vol simple</t>
  </si>
  <si>
    <r>
      <t>Source</t>
    </r>
    <r>
      <rPr>
        <sz val="8"/>
        <color theme="1"/>
        <rFont val="Calibri"/>
        <family val="2"/>
        <scheme val="minor"/>
      </rPr>
      <t> </t>
    </r>
    <r>
      <rPr>
        <sz val="8"/>
        <color theme="1"/>
        <rFont val="Marianne"/>
        <family val="3"/>
      </rPr>
      <t xml:space="preserve">: SSMSI, bases statistiques des infractions enregistrées ou élucidées par la police et la gendarmerie entre 2019 et 2024. </t>
    </r>
  </si>
  <si>
    <t>Installation en réunion sur le terrain d'autrui</t>
  </si>
  <si>
    <t>Hors Champ AFD</t>
  </si>
  <si>
    <t>champ AFD</t>
  </si>
  <si>
    <t>Total des délits par année</t>
  </si>
  <si>
    <t>Défaut de permis ou d’assurance</t>
  </si>
  <si>
    <t>Détention/usage de fumigènes dans une enceinte sportive</t>
  </si>
  <si>
    <t>Installation-occupation terrain</t>
  </si>
  <si>
    <t>Occupation espace commun d'immeuble</t>
  </si>
  <si>
    <r>
      <t>Données complémentaire 1 –</t>
    </r>
    <r>
      <rPr>
        <b/>
        <i/>
        <sz val="12.5"/>
        <rFont val="Marianne"/>
        <family val="3"/>
      </rPr>
      <t xml:space="preserve"> </t>
    </r>
    <r>
      <rPr>
        <b/>
        <sz val="12.5"/>
        <rFont val="Marianne"/>
        <family val="3"/>
      </rPr>
      <t>Part du champ éligible annuellement aux AFD et nombre de délits annuels enregistrés (en % et effectif)</t>
    </r>
  </si>
  <si>
    <t>Données complémentaire 1 – Part du champ éligible annuellement aux AFD et nombre de délits annuels enregistrés (en % et effectif)</t>
  </si>
  <si>
    <t>Département</t>
  </si>
  <si>
    <t>Part d'AFD dans l'ensemble des délits en 2024 (%)</t>
  </si>
  <si>
    <t>Nombre de délits enregistrés comme AFD en 2024</t>
  </si>
  <si>
    <t xml:space="preserve">Les mis en cause dans le cadre d'AFD sont uniquement des personnes majeures, ayant reconnu le délit, françaises ou étrangères comprenant le français, disposant d'une adresse postale en France et directement interpellées par les FSI ou identifiées par un tiers. </t>
  </si>
  <si>
    <t>Guyane</t>
  </si>
  <si>
    <t>Mayotte</t>
  </si>
  <si>
    <t>Bouches-du-Rhône</t>
  </si>
  <si>
    <t>Yvelines</t>
  </si>
  <si>
    <t>Paris</t>
  </si>
  <si>
    <t>Seine-Maritime</t>
  </si>
  <si>
    <t>Alpes-Maritimes</t>
  </si>
  <si>
    <t>Seine-et-Marne</t>
  </si>
  <si>
    <t>Marne</t>
  </si>
  <si>
    <t>Haute-Vienne</t>
  </si>
  <si>
    <t>Pas-de-Calais</t>
  </si>
  <si>
    <t>Aisne</t>
  </si>
  <si>
    <t>Hérault</t>
  </si>
  <si>
    <t>Côte-d'Or</t>
  </si>
  <si>
    <t>Meuse</t>
  </si>
  <si>
    <t>Val-d'Oise</t>
  </si>
  <si>
    <t>Deux-Sèvres</t>
  </si>
  <si>
    <t>Oise</t>
  </si>
  <si>
    <t>Lot-et-Garonne</t>
  </si>
  <si>
    <t>Drôme</t>
  </si>
  <si>
    <t>Rhône</t>
  </si>
  <si>
    <t>Allier</t>
  </si>
  <si>
    <t>Loire</t>
  </si>
  <si>
    <t>Essonne</t>
  </si>
  <si>
    <t>Indre</t>
  </si>
  <si>
    <t>Eure</t>
  </si>
  <si>
    <t>Haute-Marne</t>
  </si>
  <si>
    <t>Haute-Garonne</t>
  </si>
  <si>
    <t>Somme</t>
  </si>
  <si>
    <t>Tarn</t>
  </si>
  <si>
    <t>Isère</t>
  </si>
  <si>
    <t>Vosges</t>
  </si>
  <si>
    <t>Seine-Saint-Denis</t>
  </si>
  <si>
    <t>Var</t>
  </si>
  <si>
    <t>Val-de-Marne</t>
  </si>
  <si>
    <t>Tarn-et-Garonne</t>
  </si>
  <si>
    <t>Vaucluse</t>
  </si>
  <si>
    <t>Gard</t>
  </si>
  <si>
    <t>Territoire de Belfort</t>
  </si>
  <si>
    <t>Nièvre</t>
  </si>
  <si>
    <t>Meurthe-et-Moselle</t>
  </si>
  <si>
    <t>Pyrénées-Orientales</t>
  </si>
  <si>
    <t>Aveyron</t>
  </si>
  <si>
    <t>Nord</t>
  </si>
  <si>
    <t>La Réunion</t>
  </si>
  <si>
    <t>Alpes-de-Haute-Provence</t>
  </si>
  <si>
    <t>Moselle</t>
  </si>
  <si>
    <t>Mayenne</t>
  </si>
  <si>
    <t>Eure-et-Loir</t>
  </si>
  <si>
    <t>Indre-et-Loire</t>
  </si>
  <si>
    <t>Haut-Rhin</t>
  </si>
  <si>
    <t>Orne</t>
  </si>
  <si>
    <t>Calvados</t>
  </si>
  <si>
    <t>Yonne</t>
  </si>
  <si>
    <t>Loir-et-Cher</t>
  </si>
  <si>
    <t>Corrèze</t>
  </si>
  <si>
    <t>Corse-du-Sud</t>
  </si>
  <si>
    <t>Puy-de-Dôme</t>
  </si>
  <si>
    <t>Jura</t>
  </si>
  <si>
    <t>Loire-Atlantique</t>
  </si>
  <si>
    <t>Gironde</t>
  </si>
  <si>
    <t>Doubs</t>
  </si>
  <si>
    <t>Hauts-de-Seine</t>
  </si>
  <si>
    <t>Ain</t>
  </si>
  <si>
    <t>Lozère</t>
  </si>
  <si>
    <t>Hautes-Pyrénées</t>
  </si>
  <si>
    <t>Pyrénées-Atlantiques</t>
  </si>
  <si>
    <t>Saône-et-Loire</t>
  </si>
  <si>
    <t>Bas-Rhin</t>
  </si>
  <si>
    <t>Dordogne</t>
  </si>
  <si>
    <t>Ardèche</t>
  </si>
  <si>
    <t>Guadeloupe</t>
  </si>
  <si>
    <t>Cantal</t>
  </si>
  <si>
    <t>Ille-et-Vilaine</t>
  </si>
  <si>
    <t>Lot</t>
  </si>
  <si>
    <t>Sarthe</t>
  </si>
  <si>
    <t>Cher</t>
  </si>
  <si>
    <t>Côtes-d'Armor</t>
  </si>
  <si>
    <t>Charente-Maritime</t>
  </si>
  <si>
    <t>Landes</t>
  </si>
  <si>
    <t>Aude</t>
  </si>
  <si>
    <t>Vienne</t>
  </si>
  <si>
    <t>Loiret</t>
  </si>
  <si>
    <t>Ardennes</t>
  </si>
  <si>
    <t>Haute-Savoie</t>
  </si>
  <si>
    <t>Martinique</t>
  </si>
  <si>
    <t>Ariège</t>
  </si>
  <si>
    <t>Creuse</t>
  </si>
  <si>
    <t>Haute-Corse</t>
  </si>
  <si>
    <t>Gers</t>
  </si>
  <si>
    <t>Charente</t>
  </si>
  <si>
    <t>Aube</t>
  </si>
  <si>
    <t>Haute-Saône</t>
  </si>
  <si>
    <t>Maine-et-Loire</t>
  </si>
  <si>
    <t>Savoie</t>
  </si>
  <si>
    <t>Manche</t>
  </si>
  <si>
    <t>Finistère</t>
  </si>
  <si>
    <t>Morbihan</t>
  </si>
  <si>
    <t>Hautes-Alpes</t>
  </si>
  <si>
    <t>Haute-Loire</t>
  </si>
  <si>
    <t>Vendée</t>
  </si>
  <si>
    <t>2016-2018</t>
  </si>
  <si>
    <t>Vol à l'étalage</t>
  </si>
  <si>
    <t>0-17 ans</t>
  </si>
  <si>
    <t>18-29 ans</t>
  </si>
  <si>
    <t>30-44 ans</t>
  </si>
  <si>
    <t>45-59 ans</t>
  </si>
  <si>
    <t>Plus de 60 ans</t>
  </si>
  <si>
    <t>Lecture : En 2024, 59% des mis en cause pour vol à l'étalage entre 29 et 49 ans dont passés par une procédure d'AFD</t>
  </si>
  <si>
    <t>Femmes</t>
  </si>
  <si>
    <t>Hommes</t>
  </si>
  <si>
    <t>Lecture : 62% des mis en cause de sexe féminin pour usage illicite de stupéfiants l'ont été via une procédure d'AFD en 2024</t>
  </si>
  <si>
    <t>Etranger</t>
  </si>
  <si>
    <t>Français</t>
  </si>
  <si>
    <t>AFD</t>
  </si>
  <si>
    <t>HORS AFD</t>
  </si>
  <si>
    <t>Age</t>
  </si>
  <si>
    <t>29-44 ans</t>
  </si>
  <si>
    <t>Nationalité</t>
  </si>
  <si>
    <t>France</t>
  </si>
  <si>
    <t>Sexe</t>
  </si>
  <si>
    <t>Part de mis en cause ayant commis plusieurs infractions par sexe (2024)</t>
  </si>
  <si>
    <t>Lecture : En 2024, 17% des mis en cause pour défaut de permis ou d'assurance ayant entre 18 et 29 ans  ont commis plusieurs infractions à la fois</t>
  </si>
  <si>
    <t>Lecture : En 2024, 13% des mis en cause masculins pour vol à l'étalage ont commis plusieurs infractions à la fois</t>
  </si>
  <si>
    <t>Nombre d’AFD enregistrées</t>
  </si>
  <si>
    <t>Part des AFD parmi l’ensemble des délits enregistrés</t>
  </si>
  <si>
    <t>Ensemble*</t>
  </si>
  <si>
    <t>Entre 67 et 71 %</t>
  </si>
  <si>
    <t>Supérieure à 75 %</t>
  </si>
  <si>
    <t>Entre 72 et 75 %</t>
  </si>
  <si>
    <t>Inférieure à 67 %</t>
  </si>
  <si>
    <t>Part de délit enregistrés via une AFD</t>
  </si>
  <si>
    <t>Part nationale (76 %)</t>
  </si>
  <si>
    <t>Inférieure à 61 %</t>
  </si>
  <si>
    <t>Nombre de délits enregistrés en 2018</t>
  </si>
  <si>
    <t>Nombre de délits enregistrés en 2024</t>
  </si>
  <si>
    <t>Tx d'évolution du nombre de délits  entre 2018 et 2024 par catégorie (%)</t>
  </si>
  <si>
    <t>Part de délits enregistrés via une AFD</t>
  </si>
  <si>
    <t>Tx d'évolution du nombre de délits entre 2019 et 2024 par catégorie (%)</t>
  </si>
  <si>
    <t>Nombre de délits enregistrés en 2019</t>
  </si>
  <si>
    <t>Défaut d'assurance</t>
  </si>
  <si>
    <t>Tx d'évolution du nombre de délits entre 2019 et 2024 (%)</t>
  </si>
  <si>
    <t>Tx d'évolution du nombre de délits  entre 2018 et 2024 (%)</t>
  </si>
  <si>
    <t>Défaut de permis</t>
  </si>
  <si>
    <t>Occupation en réunion d'espaces communs d'immeuble</t>
  </si>
  <si>
    <r>
      <t>Champ</t>
    </r>
    <r>
      <rPr>
        <sz val="8"/>
        <color theme="1"/>
        <rFont val="Calibri"/>
        <family val="2"/>
        <scheme val="minor"/>
      </rPr>
      <t> </t>
    </r>
    <r>
      <rPr>
        <sz val="8"/>
        <color theme="1"/>
        <rFont val="Marianne"/>
        <family val="3"/>
      </rPr>
      <t>: France, délits enregistrés (routiers et non-routiers).</t>
    </r>
  </si>
  <si>
    <t>Entre 71 et 75 %</t>
  </si>
  <si>
    <t>Entre 61 et 70 %</t>
  </si>
  <si>
    <t>60 ans ou plus</t>
  </si>
  <si>
    <t>Profil des mis en cause selon la procédure suivie en 2024</t>
  </si>
  <si>
    <t>Occupation d'espace
commun d'immeuble</t>
  </si>
  <si>
    <t>Années</t>
  </si>
  <si>
    <t>Champ : France, mis en cause pour un délit éligible au dispositif AFD.</t>
  </si>
  <si>
    <t xml:space="preserve">Âge : </t>
  </si>
  <si>
    <t xml:space="preserve">Sexe : </t>
  </si>
  <si>
    <t>Source : SSMSI, bases statistiques des mis en cause pour des infractions élucidées par la police et la gendarmerie sur la période 2016-2024.</t>
  </si>
  <si>
    <t>Étranger</t>
  </si>
  <si>
    <t>Procédure classique</t>
  </si>
  <si>
    <t xml:space="preserve">Nationalité : </t>
  </si>
  <si>
    <t>+152%</t>
  </si>
  <si>
    <t>+214%</t>
  </si>
  <si>
    <t>+342%</t>
  </si>
  <si>
    <t>+220%</t>
  </si>
  <si>
    <t>+162%</t>
  </si>
  <si>
    <t>+47%</t>
  </si>
  <si>
    <t>+106%</t>
  </si>
  <si>
    <t>+161%</t>
  </si>
  <si>
    <t>+99%</t>
  </si>
  <si>
    <t>+68%</t>
  </si>
  <si>
    <r>
      <t>Lecture</t>
    </r>
    <r>
      <rPr>
        <sz val="8"/>
        <color theme="1"/>
        <rFont val="Calibri"/>
        <family val="2"/>
        <scheme val="minor"/>
      </rPr>
      <t> </t>
    </r>
    <r>
      <rPr>
        <sz val="8"/>
        <color theme="1"/>
        <rFont val="Marianne"/>
        <family val="3"/>
      </rPr>
      <t xml:space="preserve">: </t>
    </r>
    <r>
      <rPr>
        <sz val="11"/>
        <color theme="1"/>
        <rFont val="Calibri"/>
        <family val="2"/>
        <scheme val="minor"/>
      </rPr>
      <t xml:space="preserve"> </t>
    </r>
    <r>
      <rPr>
        <sz val="8"/>
        <color theme="1"/>
        <rFont val="Marianne"/>
        <family val="3"/>
      </rPr>
      <t>En 2024, les hommes représentent 72% des mis en cause pour vol à l’étalage hors AFD contre 62% des mis en cause pour les mêmes infractions passés par une procédure d'AFD.</t>
    </r>
  </si>
  <si>
    <t>Figure - Nombre de mis en cause pour vente à la sauvette selon la nationalité entre 2016 et 2024</t>
  </si>
  <si>
    <r>
      <t xml:space="preserve">Figure 8 - </t>
    </r>
    <r>
      <rPr>
        <b/>
        <i/>
        <sz val="12.5"/>
        <rFont val="Marianne"/>
        <family val="3"/>
      </rPr>
      <t>Répartition par âge des personnes mises en cause : comparaison entre la période 2016-2018 et l’année 2024 (en %)</t>
    </r>
  </si>
  <si>
    <t>Champ : Champ : France, mis en cause pour un délit éligible au dispositif AFD.</t>
  </si>
  <si>
    <t>Source : SSMSI, bases statistiques des mis en cause pour des infractions élucidées en 2024.</t>
  </si>
  <si>
    <t>Source : SSMSI - SSMSI, bases statistiques des mis en cause pour des infractions élucidées en 2024.</t>
  </si>
  <si>
    <t>Âge</t>
  </si>
  <si>
    <t xml:space="preserve">Sexe </t>
  </si>
  <si>
    <t>Lecture: Sur la période 2016-2018 ,52% des mis en cause pour défaut de permis ou d’assurance avaient entre 18 et 29 ans , contre 46% en 2024.</t>
  </si>
  <si>
    <t>Figure 9 - Profil des mis en cause selon le type de procédure utilisé en 2024</t>
  </si>
  <si>
    <t>En 2024, 72% des mis en cause français pour usage illicite de stupéfiants sont passés par une procédure d'AFD</t>
  </si>
  <si>
    <r>
      <t>Lecture</t>
    </r>
    <r>
      <rPr>
        <sz val="8"/>
        <color theme="1"/>
        <rFont val="Calibri"/>
        <family val="2"/>
        <scheme val="minor"/>
      </rPr>
      <t> </t>
    </r>
    <r>
      <rPr>
        <sz val="8"/>
        <color theme="1"/>
        <rFont val="Marianne"/>
        <family val="3"/>
      </rPr>
      <t>: En 2016, 730 français et 5</t>
    </r>
    <r>
      <rPr>
        <sz val="8"/>
        <color theme="1"/>
        <rFont val="Calibri"/>
        <family val="2"/>
        <scheme val="minor"/>
      </rPr>
      <t> </t>
    </r>
    <r>
      <rPr>
        <sz val="8"/>
        <color theme="1"/>
        <rFont val="Marianne"/>
        <family val="3"/>
      </rPr>
      <t xml:space="preserve">500 étrangers </t>
    </r>
    <r>
      <rPr>
        <sz val="8"/>
        <color theme="1"/>
        <rFont val="Calibri"/>
        <family val="2"/>
        <scheme val="minor"/>
      </rPr>
      <t> </t>
    </r>
    <r>
      <rPr>
        <sz val="8"/>
        <color theme="1"/>
        <rFont val="Marianne"/>
        <family val="3"/>
      </rPr>
      <t>ont été mis en cause par les forces de sécurité pour vente à la sauvette.</t>
    </r>
  </si>
  <si>
    <r>
      <t xml:space="preserve">Figure - Profil </t>
    </r>
    <r>
      <rPr>
        <sz val="11"/>
        <color theme="1"/>
        <rFont val="Marianne"/>
        <family val="3"/>
      </rPr>
      <t> </t>
    </r>
    <r>
      <rPr>
        <b/>
        <sz val="11"/>
        <color theme="1"/>
        <rFont val="Marianne"/>
        <family val="3"/>
      </rPr>
      <t xml:space="preserve">personnes mises en cause pour défaut de permis ou d’assurance </t>
    </r>
    <r>
      <rPr>
        <b/>
        <sz val="11"/>
        <color theme="1"/>
        <rFont val="Calibri"/>
        <family val="2"/>
        <scheme val="minor"/>
      </rPr>
      <t> </t>
    </r>
    <r>
      <rPr>
        <b/>
        <sz val="11"/>
        <color theme="1"/>
        <rFont val="Marianne"/>
        <family val="3"/>
      </rPr>
      <t>: comparaison entre la période 2016-2018 et l’année 20</t>
    </r>
    <r>
      <rPr>
        <b/>
        <sz val="11"/>
        <color theme="1"/>
        <rFont val="Marianne"/>
        <family val="3"/>
      </rPr>
      <t>24 (en %)</t>
    </r>
  </si>
  <si>
    <r>
      <t xml:space="preserve">Figure 9 - </t>
    </r>
    <r>
      <rPr>
        <b/>
        <i/>
        <sz val="12.5"/>
        <rFont val="Marianne"/>
        <family val="3"/>
      </rPr>
      <t>Profil des mis en cause selon le type de procédure utilisée (classique ou AFD) en 2024</t>
    </r>
  </si>
  <si>
    <t>Lecture : En 2024, 64% des mis en cause pour usage illicite de stupéfiants ont entre 18 et 29 ans.</t>
  </si>
  <si>
    <t>Source : SSMSI, bases statistiques des mis en cause pour des infractions élucidées par la police et la gendarmerie entre 2016 et 2024.</t>
  </si>
  <si>
    <t>Données de l’Interstats  n°76  - « Les amendes forfaitaires délictuelles : un dispositif en plein essor »</t>
  </si>
  <si>
    <t>TCAM</t>
  </si>
  <si>
    <t>Figure 1- Nombre d’amendes forfaitaires délictuelles (AFD) établies chaque année entre 2019 et 2024, en valeur absolue et rapporté à l’ensemble des délits enregistrés (en %).</t>
  </si>
  <si>
    <r>
      <t>Lecture</t>
    </r>
    <r>
      <rPr>
        <sz val="8"/>
        <color theme="1"/>
        <rFont val="Calibri"/>
        <family val="2"/>
        <scheme val="minor"/>
      </rPr>
      <t> </t>
    </r>
    <r>
      <rPr>
        <sz val="8"/>
        <color theme="1"/>
        <rFont val="Marianne"/>
        <family val="3"/>
      </rPr>
      <t>: En 2024, 499 900 AFD ont été établies soit 10 % du total des délits enregistrés en France. Les effectifs ont été arrondis.</t>
    </r>
  </si>
  <si>
    <r>
      <t>Lecture</t>
    </r>
    <r>
      <rPr>
        <sz val="8"/>
        <color theme="1"/>
        <rFont val="Calibri"/>
        <family val="2"/>
        <scheme val="minor"/>
      </rPr>
      <t> </t>
    </r>
    <r>
      <rPr>
        <sz val="8"/>
        <color theme="1"/>
        <rFont val="Marianne"/>
        <family val="3"/>
      </rPr>
      <t>:</t>
    </r>
    <r>
      <rPr>
        <sz val="11"/>
        <color theme="1"/>
        <rFont val="Calibri"/>
        <family val="2"/>
        <scheme val="minor"/>
      </rPr>
      <t xml:space="preserve"> </t>
    </r>
    <r>
      <rPr>
        <sz val="8"/>
        <color theme="1"/>
        <rFont val="Marianne"/>
        <family val="3"/>
      </rPr>
      <t>40 % des AFD enregistrées sur la période concernent l'usage illicite de stupéfiants soit 635 200 délits. En 2024, cette part est de 39 %.</t>
    </r>
  </si>
  <si>
    <r>
      <t>Champ</t>
    </r>
    <r>
      <rPr>
        <sz val="8"/>
        <color theme="1"/>
        <rFont val="Calibri"/>
        <family val="2"/>
        <scheme val="minor"/>
      </rPr>
      <t> </t>
    </r>
    <r>
      <rPr>
        <sz val="8"/>
        <color theme="1"/>
        <rFont val="Marianne"/>
        <family val="3"/>
      </rPr>
      <t>: France, délits éligibles à l’AFD.</t>
    </r>
  </si>
  <si>
    <t>Figure 3- Part des AFD parmi l’ensemble des délits enregistrés chaque année, entre 2019 et 2024 et par catégorie de délit (en %)</t>
  </si>
  <si>
    <t>Lecture : Entre 2021 et 2024, la part d'AFD parmi les délits pour occupation en réunion d'espaces communs d'immeuble enregistrés est passée de 48 % à 95 %.</t>
  </si>
  <si>
    <t xml:space="preserve">Source : SSMSI, bases statistiques des infractions enregistrées ou élucidées par la police et la gendarmerie entre 2019 et 2024. </t>
  </si>
  <si>
    <t>Figure 4- Part des AFD parmi l’ensemble des délits pour conduite sans assurance enregistrés en 2024, par département de commission (en %)</t>
  </si>
  <si>
    <r>
      <t>Lecture</t>
    </r>
    <r>
      <rPr>
        <sz val="8"/>
        <color theme="1"/>
        <rFont val="Calibri"/>
        <family val="2"/>
        <scheme val="minor"/>
      </rPr>
      <t> </t>
    </r>
    <r>
      <rPr>
        <sz val="8"/>
        <color theme="1"/>
        <rFont val="Marianne"/>
        <family val="3"/>
      </rPr>
      <t>: En 2024, plus de 75 % des délits pour défaut d’assurance ont été enregistrés via une AFD dans les Bouches-du-Rhône.</t>
    </r>
  </si>
  <si>
    <r>
      <t>Champ</t>
    </r>
    <r>
      <rPr>
        <sz val="8"/>
        <color theme="1"/>
        <rFont val="Calibri"/>
        <family val="2"/>
        <scheme val="minor"/>
      </rPr>
      <t> </t>
    </r>
    <r>
      <rPr>
        <sz val="8"/>
        <color theme="1"/>
        <rFont val="Marianne"/>
        <family val="3"/>
      </rPr>
      <t>: France, délits pour conduite sans assurance enregistrés.</t>
    </r>
  </si>
  <si>
    <r>
      <t>Source</t>
    </r>
    <r>
      <rPr>
        <sz val="8"/>
        <color theme="1"/>
        <rFont val="Calibri"/>
        <family val="2"/>
        <scheme val="minor"/>
      </rPr>
      <t> </t>
    </r>
    <r>
      <rPr>
        <sz val="8"/>
        <color theme="1"/>
        <rFont val="Marianne"/>
        <family val="3"/>
      </rPr>
      <t xml:space="preserve">: SSMSI, base statistique des infractions enregistrées ou élucidées par la police et la gendarmerie 2024. </t>
    </r>
  </si>
  <si>
    <t>Figure 5 – Part des AFD parmi l’ensemble des délits pour usage illicite de stupéfiants en 2024, par département de commission (en %)</t>
  </si>
  <si>
    <r>
      <t>Lecture</t>
    </r>
    <r>
      <rPr>
        <sz val="8"/>
        <color theme="1"/>
        <rFont val="Calibri"/>
        <family val="2"/>
        <scheme val="minor"/>
      </rPr>
      <t> </t>
    </r>
    <r>
      <rPr>
        <sz val="8"/>
        <color theme="1"/>
        <rFont val="Marianne"/>
        <family val="3"/>
      </rPr>
      <t>: En 2024, moins de 61 % des délits pour usage illicite de stupéfiants dans les Pyrénées-Atlantiques ont été enregistrés via une AFD.</t>
    </r>
  </si>
  <si>
    <t>Figure 6- Evolution du nombre de délits (AFD ou non) pour défaut d’assurance enregistrés entre 2018 et 2024, selon le poids relatif des AFD enregistrées dans le département (en %)</t>
  </si>
  <si>
    <r>
      <t>Lecture</t>
    </r>
    <r>
      <rPr>
        <sz val="8"/>
        <color theme="1"/>
        <rFont val="Calibri"/>
        <family val="2"/>
        <scheme val="minor"/>
      </rPr>
      <t> </t>
    </r>
    <r>
      <rPr>
        <sz val="8"/>
        <color theme="1"/>
        <rFont val="Marianne"/>
        <family val="3"/>
      </rPr>
      <t>: Au sein des départements dans lesquels plus de 75 % des défauts d'assurance ont été enregistrés via une AFD en 2024, le nombre total de ces délits enregistrés a progressé de 342</t>
    </r>
    <r>
      <rPr>
        <sz val="8"/>
        <color theme="1"/>
        <rFont val="Calibri"/>
        <family val="2"/>
        <scheme val="minor"/>
      </rPr>
      <t> </t>
    </r>
    <r>
      <rPr>
        <sz val="8"/>
        <color theme="1"/>
        <rFont val="Marianne"/>
        <family val="3"/>
      </rPr>
      <t>% par rapport à 2018, contre 220 % à l'échelle nationale.</t>
    </r>
  </si>
  <si>
    <r>
      <t>Champ</t>
    </r>
    <r>
      <rPr>
        <sz val="8"/>
        <color theme="1"/>
        <rFont val="Calibri"/>
        <family val="2"/>
        <scheme val="minor"/>
      </rPr>
      <t> </t>
    </r>
    <r>
      <rPr>
        <sz val="8"/>
        <color theme="1"/>
        <rFont val="Marianne"/>
        <family val="3"/>
      </rPr>
      <t>: France, délits pour défaut d’assurance enregistrés.</t>
    </r>
  </si>
  <si>
    <r>
      <t>Source</t>
    </r>
    <r>
      <rPr>
        <sz val="8"/>
        <color theme="1"/>
        <rFont val="Calibri"/>
        <family val="2"/>
        <scheme val="minor"/>
      </rPr>
      <t> </t>
    </r>
    <r>
      <rPr>
        <sz val="8"/>
        <color theme="1"/>
        <rFont val="Marianne"/>
        <family val="3"/>
      </rPr>
      <t xml:space="preserve">: SSMSI, bases statistiques des infractions enregistrées ou élucidées par la police et la gendarmerie entre 2018 et 2024. </t>
    </r>
  </si>
  <si>
    <t>Figure 7- Evolution du nombre de délits (AFD ou non) pour usage illicite de stupéfiants enregistrés entre 2019 et 2024, selon le poids relatif des AFD enregistrées dans le département (en %)</t>
  </si>
  <si>
    <t>Lecture : Au sein des départements pour lesquels 61 à 70 % des délits pour usage illicite de stupéfiants ont été enregistrés via une AFD en 2024, le nombre total de délits enregistrés a progressé de 68 % entre 2019 et 2024, contre 99 % à l'échelle nationale.</t>
  </si>
  <si>
    <t>Champ : France, délits pour usage illicite de stupéfiants enregistrés.</t>
  </si>
  <si>
    <t>Figure 1 - Nombre d’amendes forfaitaires délictuelles (AFD) établies chaque année entre 2019 et 2024, en valeur absolue et rapporté à l’ensemble des délits enregistrés (en %)</t>
  </si>
  <si>
    <t>Figure 2 - Répartition des catégories de délits AFD enregistrées par la police et la gendarmerie depuis 2019 et en 2024</t>
  </si>
  <si>
    <t>Figure 3 - Part des AFD parmi l’ensemble des délits enregistrés chaque année, entre 2019 et 2024 et par catégorie de délit (en %)</t>
  </si>
  <si>
    <t>Figure 4 - Part des AFD parmi l’ensemble des délits pour conduite sans assurance enregistrés en 2024, par département de commission (en %)</t>
  </si>
  <si>
    <t>Figure 5 - Part des AFD parmi l’ensemble des délits pour usage illicite de stupéfiants en 2024, par département de commission (en %)</t>
  </si>
  <si>
    <t>Figure 6– Evolution du nombre de délits (AFD ou non) pour défaut d’assurance enregistrés entre 2018 et 2024, selon le poids relatif des AFD enregistrées dans le département (en %)</t>
  </si>
  <si>
    <t>Figure 7 – Evolution du nombre de délits (AFD ou non) pour usage illicite de stupéfiants enregistrés entre 2019 et 2024, selon le poids relatif des AFD enregistrées dans le département (en %)</t>
  </si>
  <si>
    <r>
      <t xml:space="preserve">Données complémentaire 2 – </t>
    </r>
    <r>
      <rPr>
        <b/>
        <sz val="12.5"/>
        <rFont val="Marianne"/>
        <family val="3"/>
      </rPr>
      <t>Nombre annuel d'AFD par catégories</t>
    </r>
  </si>
  <si>
    <t>Données complémentaire 2 – Nombre annuel d'AFD par catégories</t>
  </si>
  <si>
    <r>
      <t>Figure 2 –</t>
    </r>
    <r>
      <rPr>
        <b/>
        <sz val="8"/>
        <color rgb="FF474F8F"/>
        <rFont val="Marianne"/>
        <family val="3"/>
      </rPr>
      <t xml:space="preserve"> </t>
    </r>
    <r>
      <rPr>
        <sz val="8"/>
        <rFont val="Marianne"/>
        <family val="3"/>
      </rPr>
      <t>Répartition des catégories de délits AFD enregistrées par la police et la gendarmerie depuis 2019 et en 2024</t>
    </r>
  </si>
  <si>
    <r>
      <t>Champ</t>
    </r>
    <r>
      <rPr>
        <sz val="8"/>
        <color theme="1"/>
        <rFont val="Calibri"/>
        <family val="2"/>
        <scheme val="minor"/>
      </rPr>
      <t> </t>
    </r>
    <r>
      <rPr>
        <sz val="8"/>
        <color theme="1"/>
        <rFont val="Marianne"/>
        <family val="3"/>
      </rPr>
      <t>: France, délits pour usage illicite de stupéfiants enregistrés.</t>
    </r>
  </si>
  <si>
    <r>
      <t>Note</t>
    </r>
    <r>
      <rPr>
        <sz val="8"/>
        <color theme="1"/>
        <rFont val="Marianne"/>
        <family val="3"/>
      </rPr>
      <t xml:space="preserve"> : * Le nombre total d’AFD enregistrées est supérieur à la somme sur les différentes catégories car les nouveaux délits expérimentés en 2024 ne sont pas détaillés ici</t>
    </r>
    <r>
      <rPr>
        <sz val="8"/>
        <color theme="1"/>
        <rFont val="Calibri"/>
        <family val="2"/>
        <scheme val="minor"/>
      </rPr>
      <t> </t>
    </r>
    <r>
      <rPr>
        <sz val="8"/>
        <color theme="1"/>
        <rFont val="Marianne"/>
        <family val="3"/>
      </rPr>
      <t>: port et transport d'armes de catégorie D, non-respect de la réglementation des enceintes sportives et entraves à la circulation (</t>
    </r>
    <r>
      <rPr>
        <i/>
        <sz val="8"/>
        <color theme="1"/>
        <rFont val="Marianne"/>
        <family val="3"/>
      </rPr>
      <t>Encadré 1</t>
    </r>
    <r>
      <rPr>
        <sz val="8"/>
        <color theme="1"/>
        <rFont val="Marianne"/>
        <family val="3"/>
      </rPr>
      <t>). Les effectifs ont également été arrondis.</t>
    </r>
  </si>
  <si>
    <t>Champ : France, délits éligibles à l’AFD,</t>
  </si>
  <si>
    <r>
      <t>Note</t>
    </r>
    <r>
      <rPr>
        <sz val="8"/>
        <color theme="1"/>
        <rFont val="Calibri"/>
        <family val="2"/>
        <scheme val="minor"/>
      </rPr>
      <t> </t>
    </r>
    <r>
      <rPr>
        <sz val="8"/>
        <color theme="1"/>
        <rFont val="Marianne"/>
        <family val="3"/>
      </rPr>
      <t>: Les départements ont été répartis en quatre groupes de taille similaire selon leur part d'AFD triée par ordre croissant ; la part des AFD est inférieure à 67 % pour environ un département sur quatre</t>
    </r>
    <r>
      <rPr>
        <sz val="8"/>
        <color theme="1"/>
        <rFont val="Calibri"/>
        <family val="2"/>
        <scheme val="minor"/>
      </rPr>
      <t> </t>
    </r>
    <r>
      <rPr>
        <sz val="8"/>
        <color theme="1"/>
        <rFont val="Marianne"/>
        <family val="3"/>
      </rPr>
      <t>; elle est supérieure à 75 % pour le même nombre de départements.</t>
    </r>
  </si>
  <si>
    <r>
      <t>Note</t>
    </r>
    <r>
      <rPr>
        <sz val="8"/>
        <color theme="1"/>
        <rFont val="Marianne"/>
        <family val="3"/>
      </rPr>
      <t xml:space="preserve"> : Les départements ont été répartis en quatre groupes de taille similaire selon leur part d'AFD triée par ordre croissant ; la part des AFD est inférieure à 61 % pour environ un département sur quatre ; elle est supérieure à 75 % pour le même nombre de départements.</t>
    </r>
  </si>
  <si>
    <r>
      <t>Note</t>
    </r>
    <r>
      <rPr>
        <sz val="8"/>
        <color theme="1"/>
        <rFont val="Marianne"/>
        <family val="3"/>
      </rPr>
      <t xml:space="preserve"> :Les départements ont été répartis en quatre groupes de taille similaire selon leur part d'AFD triée par ordre croissant) ; la part des AFD est inférieure à 67 % pour environ un département sur quatre</t>
    </r>
    <r>
      <rPr>
        <sz val="8"/>
        <color theme="1"/>
        <rFont val="Calibri"/>
        <family val="2"/>
        <scheme val="minor"/>
      </rPr>
      <t xml:space="preserve"> </t>
    </r>
    <r>
      <rPr>
        <sz val="8"/>
        <color theme="1"/>
        <rFont val="Marianne"/>
        <family val="3"/>
      </rPr>
      <t>; elle est supérieure à 75 % pour le même nombre de départements.</t>
    </r>
  </si>
  <si>
    <t>Note : Les départements ont été répartis en quatre groupes de taille similaire selon leur part d'AFD triée par ordre croissant ; la part des AFD est inférieure à 61 % pour environ un département sur quatre ; elle est supérieure à 75 % pour le même nombre de départements.</t>
  </si>
  <si>
    <t>Champ : France, mis en cause pour un délit éligible à AFD.</t>
  </si>
  <si>
    <t>Figure 8 - Répartition par âge des personnes mises en cause : comparaison entre la période 2016-2018 et l’année 2024 (en %)</t>
  </si>
  <si>
    <r>
      <rPr>
        <b/>
        <sz val="11"/>
        <color theme="1"/>
        <rFont val="Calibri"/>
        <family val="2"/>
      </rPr>
      <t>É</t>
    </r>
    <r>
      <rPr>
        <b/>
        <sz val="11"/>
        <color theme="1"/>
        <rFont val="Calibri"/>
        <family val="2"/>
        <scheme val="minor"/>
      </rPr>
      <t>trangers</t>
    </r>
  </si>
  <si>
    <t>Etrangers</t>
  </si>
  <si>
    <t>Étrangers</t>
  </si>
  <si>
    <t>Profil personnes mises en cause pour défaut de permis ou d’assurance : comparaison entre la période
2016-2018 et l’année 2024 (en %)</t>
  </si>
  <si>
    <t>Source : SSMSI, bases statistiques des mis en cause pour des infractions élucidées entre 2016 et 2024.</t>
  </si>
  <si>
    <t>Données complémentaire 3 – répartition annuelle du nombre d'AFD par catégories</t>
  </si>
  <si>
    <t>Données complémentaires 4 - Nombre de mineurs mis en cause pour des NATINF éliglbes à la procédure AFD</t>
  </si>
  <si>
    <t>Données complémentaires 5 - Part des mis en cause ayant commis plusieurs infractions</t>
  </si>
  <si>
    <t>Données complémentaires 6 - Proportion de mis en cause passés par une procédure d'AFD par sexe en 2024</t>
  </si>
  <si>
    <t>Données complémentaires 7 - Proportion de mis en cause passés par une procédure d'AFD par nationalité en 2024</t>
  </si>
  <si>
    <t>Données complémentaires 8 - Proportion de mis en cause passés par une procédure d'AFD par âge en 2024</t>
  </si>
  <si>
    <r>
      <rPr>
        <b/>
        <i/>
        <sz val="12.5"/>
        <color theme="8" tint="-0.249977111117893"/>
        <rFont val="Marianne"/>
        <family val="3"/>
      </rPr>
      <t>Données complémentaire 8 -</t>
    </r>
    <r>
      <rPr>
        <b/>
        <i/>
        <sz val="12.5"/>
        <rFont val="Marianne"/>
        <family val="3"/>
      </rPr>
      <t xml:space="preserve"> Proportion de mis en cause passés par une procédure d'AFD par âge en 2024</t>
    </r>
  </si>
  <si>
    <r>
      <rPr>
        <b/>
        <i/>
        <sz val="12.5"/>
        <color theme="8" tint="-0.249977111117893"/>
        <rFont val="Marianne"/>
        <family val="3"/>
      </rPr>
      <t xml:space="preserve">Données complémentaire 7 </t>
    </r>
    <r>
      <rPr>
        <b/>
        <i/>
        <sz val="12.5"/>
        <color rgb="FF474F8F"/>
        <rFont val="Marianne"/>
        <family val="3"/>
      </rPr>
      <t xml:space="preserve">- </t>
    </r>
    <r>
      <rPr>
        <b/>
        <i/>
        <sz val="12.5"/>
        <rFont val="Marianne"/>
        <family val="3"/>
      </rPr>
      <t>Proportion de mis en cause passés par une procédure d'AFD par nationalité en 2024</t>
    </r>
  </si>
  <si>
    <r>
      <rPr>
        <b/>
        <i/>
        <sz val="12.5"/>
        <color theme="8" tint="-0.249977111117893"/>
        <rFont val="Marianne"/>
        <family val="3"/>
      </rPr>
      <t>Données complémentaire 6</t>
    </r>
    <r>
      <rPr>
        <b/>
        <i/>
        <sz val="12.5"/>
        <rFont val="Marianne"/>
        <family val="3"/>
      </rPr>
      <t xml:space="preserve"> - Proportion de mis en cause passés par une procédure d'AFD par sexe en 2024</t>
    </r>
  </si>
  <si>
    <r>
      <rPr>
        <b/>
        <sz val="14"/>
        <color theme="8" tint="-0.249977111117893"/>
        <rFont val="Calibri"/>
        <family val="2"/>
        <scheme val="minor"/>
      </rPr>
      <t xml:space="preserve"> Données complémentaire 5 </t>
    </r>
    <r>
      <rPr>
        <b/>
        <sz val="14"/>
        <color theme="1"/>
        <rFont val="Calibri"/>
        <family val="2"/>
        <scheme val="minor"/>
      </rPr>
      <t>- Part de mis en cause ayant commis plusieurs infractions par âge en 2024</t>
    </r>
  </si>
  <si>
    <r>
      <rPr>
        <b/>
        <sz val="14"/>
        <color theme="8" tint="-0.249977111117893"/>
        <rFont val="Calibri"/>
        <family val="2"/>
        <scheme val="minor"/>
      </rPr>
      <t>Données complémentaire 4 -</t>
    </r>
    <r>
      <rPr>
        <b/>
        <sz val="14"/>
        <color theme="1"/>
        <rFont val="Calibri"/>
        <family val="2"/>
        <scheme val="minor"/>
      </rPr>
      <t xml:space="preserve"> Nombre de mineurs mis en cause pour des NATINF éliglbes à la procédure AFD</t>
    </r>
  </si>
  <si>
    <r>
      <t xml:space="preserve">Données complémentaire 3 – </t>
    </r>
    <r>
      <rPr>
        <b/>
        <sz val="12.5"/>
        <rFont val="Marianne"/>
        <family val="3"/>
      </rPr>
      <t>Evolution départementale du nombre de délits pour les défauts d'assurance et usages illicites de stupéfiants entre leur mise en place et 2024 et part d'AFD en 2024</t>
    </r>
  </si>
  <si>
    <t>Données de l'encadré 3</t>
  </si>
  <si>
    <t>Données de l'encadré 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</si>
</sst>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_-;\-* #,##0.00_-;_-* &quot;-&quot;??_-;_-@_-"/>
    <numFmt numFmtId="165" formatCode="_-* #,##0\ _€_-;\-* #,##0\ _€_-;_-* &quot;-&quot;??\ _€_-;_-@_-"/>
    <numFmt numFmtId="166" formatCode="_-* #,##0.00\ [$€-1]_-;\-* #,##0.00\ [$€-1]_-;_-* \-??\ [$€-1]_-"/>
  </numFmts>
  <fonts count="46" x14ac:knownFonts="1">
    <font>
      <sz val="11"/>
      <color theme="1"/>
      <name val="Calibri"/>
      <family val="2"/>
      <scheme val="minor"/>
    </font>
    <font>
      <sz val="11"/>
      <color theme="1"/>
      <name val="Calibri"/>
      <family val="2"/>
      <scheme val="minor"/>
    </font>
    <font>
      <u/>
      <sz val="10"/>
      <color indexed="12"/>
      <name val="MS Sans Serif"/>
      <family val="2"/>
    </font>
    <font>
      <sz val="10"/>
      <name val="Arial"/>
      <family val="2"/>
    </font>
    <font>
      <sz val="12"/>
      <color theme="1"/>
      <name val="Calibri"/>
      <family val="2"/>
      <scheme val="minor"/>
    </font>
    <font>
      <u/>
      <sz val="11"/>
      <color theme="10"/>
      <name val="Calibri"/>
      <family val="2"/>
      <scheme val="minor"/>
    </font>
    <font>
      <b/>
      <i/>
      <sz val="12.5"/>
      <color rgb="FF474F8F"/>
      <name val="Marianne"/>
      <family val="3"/>
    </font>
    <font>
      <b/>
      <sz val="12.5"/>
      <name val="Marianne"/>
      <family val="3"/>
    </font>
    <font>
      <sz val="10"/>
      <color rgb="FF000000"/>
      <name val="Arial"/>
      <family val="2"/>
    </font>
    <font>
      <b/>
      <sz val="10"/>
      <color theme="1"/>
      <name val="Marianne"/>
      <family val="3"/>
    </font>
    <font>
      <sz val="10"/>
      <color theme="1"/>
      <name val="Marianne"/>
      <family val="3"/>
    </font>
    <font>
      <b/>
      <sz val="12"/>
      <name val="Marianne"/>
      <family val="3"/>
    </font>
    <font>
      <sz val="11"/>
      <color theme="1"/>
      <name val="Marianne"/>
      <family val="3"/>
    </font>
    <font>
      <b/>
      <sz val="10"/>
      <name val="Marianne"/>
      <family val="3"/>
    </font>
    <font>
      <sz val="10"/>
      <name val="Marianne"/>
      <family val="3"/>
    </font>
    <font>
      <b/>
      <sz val="10"/>
      <color indexed="8"/>
      <name val="Marianne"/>
      <family val="3"/>
    </font>
    <font>
      <sz val="10"/>
      <color indexed="8"/>
      <name val="Marianne"/>
      <family val="3"/>
    </font>
    <font>
      <u/>
      <sz val="10"/>
      <color indexed="12"/>
      <name val="Marianne"/>
      <family val="3"/>
    </font>
    <font>
      <sz val="8"/>
      <color theme="1"/>
      <name val="Marianne"/>
      <family val="3"/>
    </font>
    <font>
      <sz val="8"/>
      <color theme="1"/>
      <name val="Calibri"/>
      <family val="2"/>
      <scheme val="minor"/>
    </font>
    <font>
      <b/>
      <sz val="11"/>
      <color theme="1"/>
      <name val="Marianne"/>
      <family val="3"/>
    </font>
    <font>
      <sz val="9"/>
      <color theme="1"/>
      <name val="Marianne"/>
      <family val="3"/>
    </font>
    <font>
      <b/>
      <sz val="9"/>
      <color theme="1"/>
      <name val="Marianne"/>
      <family val="3"/>
    </font>
    <font>
      <sz val="9"/>
      <color rgb="FF000000"/>
      <name val="Marianne"/>
      <family val="3"/>
    </font>
    <font>
      <sz val="11"/>
      <color indexed="8"/>
      <name val="Marianne"/>
      <family val="3"/>
    </font>
    <font>
      <b/>
      <sz val="8"/>
      <color indexed="8"/>
      <name val="Marianne"/>
      <family val="3"/>
    </font>
    <font>
      <b/>
      <i/>
      <sz val="8"/>
      <color indexed="8"/>
      <name val="Marianne"/>
      <family val="3"/>
    </font>
    <font>
      <sz val="9"/>
      <color indexed="8"/>
      <name val="Marianne"/>
      <family val="3"/>
    </font>
    <font>
      <b/>
      <i/>
      <sz val="12.5"/>
      <name val="Marianne"/>
      <family val="3"/>
    </font>
    <font>
      <b/>
      <sz val="11"/>
      <color theme="1"/>
      <name val="Calibri"/>
      <family val="2"/>
      <scheme val="minor"/>
    </font>
    <font>
      <sz val="10"/>
      <color theme="0"/>
      <name val="Marianne"/>
      <family val="3"/>
    </font>
    <font>
      <sz val="11"/>
      <color theme="0"/>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8"/>
      <color theme="1"/>
      <name val="Marianne"/>
      <family val="3"/>
    </font>
    <font>
      <i/>
      <sz val="9"/>
      <color theme="1"/>
      <name val="Marianne"/>
      <family val="3"/>
    </font>
    <font>
      <b/>
      <sz val="11"/>
      <color theme="1"/>
      <name val="Calibri"/>
      <family val="2"/>
    </font>
    <font>
      <sz val="11"/>
      <color theme="8" tint="0.39997558519241921"/>
      <name val="Calibri"/>
      <family val="2"/>
      <scheme val="minor"/>
    </font>
    <font>
      <b/>
      <sz val="14"/>
      <color theme="8" tint="-0.249977111117893"/>
      <name val="Calibri"/>
      <family val="2"/>
      <scheme val="minor"/>
    </font>
    <font>
      <b/>
      <i/>
      <sz val="12.5"/>
      <color theme="8" tint="-0.249977111117893"/>
      <name val="Marianne"/>
      <family val="3"/>
    </font>
    <font>
      <i/>
      <sz val="8"/>
      <color theme="1"/>
      <name val="Marianne"/>
      <family val="3"/>
    </font>
    <font>
      <sz val="8"/>
      <color indexed="8"/>
      <name val="Marianne"/>
      <family val="3"/>
    </font>
    <font>
      <sz val="8"/>
      <name val="Marianne"/>
      <family val="3"/>
    </font>
    <font>
      <b/>
      <sz val="8"/>
      <color rgb="FF474F8F"/>
      <name val="Marianne"/>
      <family val="3"/>
    </font>
  </fonts>
  <fills count="11">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tint="-0.249977111117893"/>
        <bgColor indexed="64"/>
      </patternFill>
    </fill>
    <fill>
      <patternFill patternType="solid">
        <fgColor rgb="FF92D050"/>
        <bgColor indexed="64"/>
      </patternFill>
    </fill>
  </fills>
  <borders count="4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theme="4" tint="0.39997558519241921"/>
      </bottom>
      <diagonal/>
    </border>
    <border>
      <left style="medium">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medium">
        <color indexed="64"/>
      </right>
      <top style="medium">
        <color indexed="64"/>
      </top>
      <bottom style="thin">
        <color theme="4" tint="0.3999755851924192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7">
    <xf numFmtId="0" fontId="0" fillId="0" borderId="0"/>
    <xf numFmtId="44"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3" fillId="0" borderId="0"/>
    <xf numFmtId="0" fontId="3" fillId="0" borderId="0"/>
    <xf numFmtId="0" fontId="3" fillId="0" borderId="0"/>
    <xf numFmtId="0" fontId="3" fillId="0" borderId="0"/>
    <xf numFmtId="43" fontId="1" fillId="0" borderId="0" applyFont="0" applyFill="0" applyBorder="0" applyAlignment="0" applyProtection="0"/>
    <xf numFmtId="0" fontId="3" fillId="0" borderId="0"/>
    <xf numFmtId="0" fontId="4" fillId="0" borderId="0"/>
    <xf numFmtId="0" fontId="4" fillId="0" borderId="0"/>
    <xf numFmtId="0" fontId="3"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0" fontId="1" fillId="0" borderId="0"/>
    <xf numFmtId="0" fontId="1" fillId="0" borderId="0"/>
    <xf numFmtId="9"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ill="0" applyBorder="0" applyAlignment="0" applyProtection="0"/>
  </cellStyleXfs>
  <cellXfs count="218">
    <xf numFmtId="0" fontId="0" fillId="0" borderId="0" xfId="0"/>
    <xf numFmtId="0" fontId="0" fillId="0" borderId="0" xfId="0" applyAlignment="1">
      <alignment wrapText="1"/>
    </xf>
    <xf numFmtId="0" fontId="0" fillId="0" borderId="0" xfId="0"/>
    <xf numFmtId="0" fontId="6" fillId="0" borderId="0" xfId="0" applyFont="1" applyAlignment="1">
      <alignment vertical="center"/>
    </xf>
    <xf numFmtId="9" fontId="0" fillId="0" borderId="0" xfId="23" applyFont="1"/>
    <xf numFmtId="165" fontId="0" fillId="0" borderId="0" xfId="0" applyNumberFormat="1"/>
    <xf numFmtId="0" fontId="11" fillId="0" borderId="0" xfId="0" applyFont="1" applyAlignment="1">
      <alignment horizontal="center" wrapText="1"/>
    </xf>
    <xf numFmtId="0" fontId="11" fillId="0" borderId="0" xfId="0" applyFont="1" applyAlignment="1">
      <alignment wrapText="1"/>
    </xf>
    <xf numFmtId="0" fontId="12" fillId="0" borderId="0" xfId="0" applyFont="1"/>
    <xf numFmtId="0" fontId="13" fillId="3" borderId="0" xfId="6" applyFont="1" applyFill="1" applyAlignment="1">
      <alignment horizontal="left" vertical="center" wrapText="1"/>
    </xf>
    <xf numFmtId="0" fontId="14" fillId="0" borderId="0" xfId="6" applyFont="1" applyAlignment="1">
      <alignment horizontal="justify" wrapText="1"/>
    </xf>
    <xf numFmtId="0" fontId="15" fillId="6" borderId="0" xfId="6" applyFont="1" applyFill="1"/>
    <xf numFmtId="0" fontId="16" fillId="4" borderId="0" xfId="6" quotePrefix="1" applyFont="1" applyFill="1" applyAlignment="1">
      <alignment wrapText="1"/>
    </xf>
    <xf numFmtId="0" fontId="13" fillId="3" borderId="0" xfId="6" applyFont="1" applyFill="1" applyAlignment="1">
      <alignment horizontal="left" wrapText="1"/>
    </xf>
    <xf numFmtId="0" fontId="13" fillId="6" borderId="0" xfId="6" applyFont="1" applyFill="1" applyAlignment="1">
      <alignment horizontal="left" wrapText="1"/>
    </xf>
    <xf numFmtId="0" fontId="15" fillId="5" borderId="0" xfId="7" applyFont="1" applyFill="1"/>
    <xf numFmtId="0" fontId="17" fillId="2" borderId="0" xfId="3" applyFont="1" applyFill="1" applyAlignment="1" applyProtection="1"/>
    <xf numFmtId="0" fontId="0" fillId="0" borderId="0" xfId="0"/>
    <xf numFmtId="0" fontId="18" fillId="0" borderId="0" xfId="0" applyFont="1" applyAlignment="1">
      <alignment vertical="center"/>
    </xf>
    <xf numFmtId="0" fontId="19" fillId="0" borderId="0" xfId="0" applyFont="1" applyAlignment="1">
      <alignment vertical="center"/>
    </xf>
    <xf numFmtId="0" fontId="10" fillId="0" borderId="0" xfId="0" applyFont="1"/>
    <xf numFmtId="165" fontId="0" fillId="0" borderId="0" xfId="23" applyNumberFormat="1" applyFont="1"/>
    <xf numFmtId="0" fontId="10" fillId="0" borderId="0" xfId="0" applyFont="1" applyAlignment="1">
      <alignment horizontal="justify" vertical="center"/>
    </xf>
    <xf numFmtId="14" fontId="11" fillId="0" borderId="0" xfId="0" applyNumberFormat="1" applyFont="1" applyAlignment="1">
      <alignment horizontal="center" wrapText="1"/>
    </xf>
    <xf numFmtId="0" fontId="2" fillId="2" borderId="0" xfId="3" applyFill="1" applyAlignment="1" applyProtection="1"/>
    <xf numFmtId="0" fontId="24" fillId="0" borderId="13" xfId="0" applyFont="1" applyBorder="1" applyAlignment="1">
      <alignment wrapText="1"/>
    </xf>
    <xf numFmtId="0" fontId="24" fillId="0" borderId="10" xfId="0" applyFont="1" applyBorder="1"/>
    <xf numFmtId="0" fontId="24" fillId="0" borderId="1" xfId="0" applyFont="1" applyBorder="1"/>
    <xf numFmtId="165" fontId="24" fillId="0" borderId="10" xfId="15" applyNumberFormat="1" applyFont="1" applyBorder="1"/>
    <xf numFmtId="165" fontId="24" fillId="0" borderId="1" xfId="15" applyNumberFormat="1" applyFont="1" applyBorder="1"/>
    <xf numFmtId="9" fontId="24" fillId="0" borderId="10" xfId="23" applyFont="1" applyBorder="1"/>
    <xf numFmtId="9" fontId="24" fillId="0" borderId="1" xfId="23" applyFont="1" applyBorder="1"/>
    <xf numFmtId="0" fontId="25" fillId="0" borderId="13" xfId="0" applyFont="1" applyBorder="1" applyAlignment="1">
      <alignment horizontal="center" vertical="center" wrapText="1"/>
    </xf>
    <xf numFmtId="0" fontId="25"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2" xfId="0" applyFont="1" applyBorder="1" applyAlignment="1">
      <alignment horizontal="center" vertical="center"/>
    </xf>
    <xf numFmtId="3" fontId="23" fillId="0" borderId="2" xfId="0" applyNumberFormat="1" applyFont="1" applyBorder="1" applyAlignment="1">
      <alignment horizontal="center" vertical="center"/>
    </xf>
    <xf numFmtId="165" fontId="27" fillId="0" borderId="2" xfId="15" applyNumberFormat="1" applyFont="1" applyBorder="1" applyAlignment="1">
      <alignment horizontal="center" vertical="center"/>
    </xf>
    <xf numFmtId="0" fontId="25" fillId="0" borderId="1" xfId="0" applyFont="1" applyBorder="1" applyAlignment="1">
      <alignment horizontal="justify" vertical="center"/>
    </xf>
    <xf numFmtId="0" fontId="23" fillId="0" borderId="2" xfId="0" applyFont="1" applyBorder="1" applyAlignment="1">
      <alignment horizontal="center" vertical="center"/>
    </xf>
    <xf numFmtId="0" fontId="9" fillId="0" borderId="3" xfId="0" applyFont="1" applyBorder="1" applyAlignment="1">
      <alignment wrapText="1"/>
    </xf>
    <xf numFmtId="0" fontId="9" fillId="0" borderId="6" xfId="0" applyFont="1" applyBorder="1" applyAlignment="1">
      <alignment wrapText="1"/>
    </xf>
    <xf numFmtId="0" fontId="9" fillId="0" borderId="8" xfId="0" applyFont="1" applyBorder="1" applyAlignment="1">
      <alignment wrapText="1"/>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10" fillId="0" borderId="0" xfId="15" applyNumberFormat="1" applyFont="1" applyBorder="1" applyAlignment="1">
      <alignment horizontal="center"/>
    </xf>
    <xf numFmtId="0" fontId="10" fillId="0" borderId="9" xfId="15" applyNumberFormat="1" applyFont="1" applyBorder="1" applyAlignment="1">
      <alignment horizontal="center"/>
    </xf>
    <xf numFmtId="9" fontId="10" fillId="0" borderId="6" xfId="15" applyNumberFormat="1" applyFont="1" applyBorder="1" applyAlignment="1">
      <alignment horizontal="center"/>
    </xf>
    <xf numFmtId="9" fontId="10" fillId="0" borderId="0" xfId="15" applyNumberFormat="1" applyFont="1" applyBorder="1" applyAlignment="1">
      <alignment horizontal="center"/>
    </xf>
    <xf numFmtId="9" fontId="10" fillId="0" borderId="8" xfId="15" applyNumberFormat="1" applyFont="1" applyBorder="1" applyAlignment="1">
      <alignment horizontal="center"/>
    </xf>
    <xf numFmtId="1" fontId="10" fillId="0" borderId="3" xfId="15" applyNumberFormat="1" applyFont="1" applyBorder="1" applyAlignment="1">
      <alignment horizontal="center"/>
    </xf>
    <xf numFmtId="1" fontId="10" fillId="0" borderId="6" xfId="15" applyNumberFormat="1" applyFont="1" applyBorder="1" applyAlignment="1">
      <alignment horizontal="center"/>
    </xf>
    <xf numFmtId="1" fontId="10" fillId="0" borderId="4" xfId="15" applyNumberFormat="1" applyFont="1" applyBorder="1" applyAlignment="1">
      <alignment horizontal="center"/>
    </xf>
    <xf numFmtId="1" fontId="10" fillId="0" borderId="0" xfId="15" applyNumberFormat="1" applyFont="1" applyBorder="1" applyAlignment="1">
      <alignment horizontal="center"/>
    </xf>
    <xf numFmtId="1" fontId="10" fillId="0" borderId="7" xfId="15" applyNumberFormat="1" applyFont="1" applyBorder="1" applyAlignment="1">
      <alignment horizontal="center"/>
    </xf>
    <xf numFmtId="1" fontId="10" fillId="0" borderId="2" xfId="15" applyNumberFormat="1" applyFont="1" applyBorder="1" applyAlignment="1">
      <alignment horizontal="center"/>
    </xf>
    <xf numFmtId="0" fontId="12" fillId="0" borderId="3" xfId="0" applyFont="1" applyBorder="1"/>
    <xf numFmtId="0" fontId="12" fillId="0" borderId="8" xfId="0" applyFont="1" applyBorder="1"/>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1" fontId="12" fillId="0" borderId="3" xfId="23" applyNumberFormat="1" applyFont="1" applyBorder="1" applyAlignment="1">
      <alignment horizontal="center" vertical="center"/>
    </xf>
    <xf numFmtId="0" fontId="12" fillId="0" borderId="4" xfId="23" applyNumberFormat="1" applyFont="1" applyBorder="1" applyAlignment="1">
      <alignment horizontal="center" vertical="center"/>
    </xf>
    <xf numFmtId="0" fontId="12" fillId="0" borderId="5" xfId="23" applyNumberFormat="1" applyFont="1" applyBorder="1" applyAlignment="1">
      <alignment horizontal="center" vertical="center"/>
    </xf>
    <xf numFmtId="1" fontId="12" fillId="0" borderId="8" xfId="23" applyNumberFormat="1" applyFont="1" applyBorder="1" applyAlignment="1">
      <alignment horizontal="center" vertical="center"/>
    </xf>
    <xf numFmtId="0" fontId="12" fillId="0" borderId="9" xfId="23" applyNumberFormat="1" applyFont="1" applyBorder="1" applyAlignment="1">
      <alignment horizontal="center" vertical="center"/>
    </xf>
    <xf numFmtId="0" fontId="12" fillId="0" borderId="2" xfId="23" applyNumberFormat="1" applyFont="1" applyBorder="1" applyAlignment="1">
      <alignment horizontal="center" vertical="center"/>
    </xf>
    <xf numFmtId="0" fontId="12" fillId="0" borderId="8" xfId="0" applyFont="1" applyBorder="1" applyAlignment="1">
      <alignment wrapText="1"/>
    </xf>
    <xf numFmtId="165" fontId="12" fillId="0" borderId="11" xfId="15" applyNumberFormat="1" applyFont="1" applyBorder="1" applyAlignment="1">
      <alignment horizontal="center" vertical="center"/>
    </xf>
    <xf numFmtId="165" fontId="12" fillId="0" borderId="14" xfId="15" applyNumberFormat="1" applyFont="1" applyBorder="1" applyAlignment="1">
      <alignment horizontal="center" vertical="center"/>
    </xf>
    <xf numFmtId="165" fontId="12" fillId="0" borderId="12" xfId="15" applyNumberFormat="1" applyFont="1" applyBorder="1" applyAlignment="1">
      <alignment horizontal="center" vertical="center"/>
    </xf>
    <xf numFmtId="0" fontId="29" fillId="7" borderId="15" xfId="0" applyFont="1" applyFill="1" applyBorder="1"/>
    <xf numFmtId="0" fontId="25" fillId="0" borderId="8" xfId="0" applyFont="1" applyBorder="1" applyAlignment="1">
      <alignment horizontal="justify" vertical="center" wrapText="1"/>
    </xf>
    <xf numFmtId="0" fontId="25" fillId="0" borderId="8" xfId="0" applyFont="1" applyBorder="1" applyAlignment="1">
      <alignment horizontal="justify" vertical="center"/>
    </xf>
    <xf numFmtId="0" fontId="25" fillId="0" borderId="8" xfId="0" applyFont="1" applyBorder="1" applyAlignment="1">
      <alignment horizontal="left" vertical="center" wrapText="1"/>
    </xf>
    <xf numFmtId="165" fontId="22" fillId="7" borderId="16" xfId="15" applyNumberFormat="1" applyFont="1" applyFill="1" applyBorder="1"/>
    <xf numFmtId="165" fontId="22" fillId="7" borderId="17" xfId="15" applyNumberFormat="1" applyFont="1" applyFill="1" applyBorder="1"/>
    <xf numFmtId="165" fontId="22" fillId="7" borderId="18" xfId="15" applyNumberFormat="1" applyFont="1" applyFill="1" applyBorder="1"/>
    <xf numFmtId="165" fontId="21" fillId="0" borderId="6" xfId="15" applyNumberFormat="1" applyFont="1" applyBorder="1"/>
    <xf numFmtId="165" fontId="21" fillId="0" borderId="0" xfId="15" applyNumberFormat="1" applyFont="1" applyBorder="1"/>
    <xf numFmtId="165" fontId="21" fillId="0" borderId="7" xfId="15" applyNumberFormat="1" applyFont="1" applyBorder="1"/>
    <xf numFmtId="165" fontId="21" fillId="0" borderId="8" xfId="15" applyNumberFormat="1" applyFont="1" applyBorder="1"/>
    <xf numFmtId="165" fontId="21" fillId="0" borderId="9" xfId="15" applyNumberFormat="1" applyFont="1" applyBorder="1"/>
    <xf numFmtId="165" fontId="21" fillId="0" borderId="2" xfId="15" applyNumberFormat="1" applyFont="1" applyBorder="1"/>
    <xf numFmtId="1" fontId="30" fillId="0" borderId="5" xfId="15" applyNumberFormat="1" applyFont="1" applyBorder="1" applyAlignment="1">
      <alignment horizontal="center"/>
    </xf>
    <xf numFmtId="1" fontId="30" fillId="0" borderId="7" xfId="15" applyNumberFormat="1" applyFont="1" applyBorder="1" applyAlignment="1">
      <alignment horizontal="center"/>
    </xf>
    <xf numFmtId="1" fontId="14" fillId="0" borderId="7" xfId="15" applyNumberFormat="1" applyFont="1" applyBorder="1" applyAlignment="1">
      <alignment horizontal="center"/>
    </xf>
    <xf numFmtId="0" fontId="9" fillId="0" borderId="11" xfId="0" applyFont="1" applyBorder="1"/>
    <xf numFmtId="0" fontId="9" fillId="0" borderId="14" xfId="0" applyFont="1" applyBorder="1" applyAlignment="1">
      <alignment wrapText="1"/>
    </xf>
    <xf numFmtId="0" fontId="9" fillId="0" borderId="12" xfId="0" applyFont="1" applyBorder="1" applyAlignment="1">
      <alignment wrapText="1"/>
    </xf>
    <xf numFmtId="165" fontId="10" fillId="0" borderId="0" xfId="15" applyNumberFormat="1" applyFont="1"/>
    <xf numFmtId="165" fontId="10" fillId="0" borderId="0" xfId="15" applyNumberFormat="1" applyFont="1" applyBorder="1"/>
    <xf numFmtId="165" fontId="10" fillId="0" borderId="9" xfId="15" applyNumberFormat="1" applyFont="1" applyBorder="1"/>
    <xf numFmtId="0" fontId="29" fillId="8" borderId="19" xfId="0" applyFont="1" applyFill="1" applyBorder="1" applyAlignment="1">
      <alignment horizontal="center" vertical="center"/>
    </xf>
    <xf numFmtId="0" fontId="29" fillId="8" borderId="19"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0" fillId="0" borderId="21" xfId="0" applyBorder="1"/>
    <xf numFmtId="9" fontId="0" fillId="0" borderId="22" xfId="23" applyFont="1" applyBorder="1"/>
    <xf numFmtId="9" fontId="0" fillId="0" borderId="23" xfId="23" applyFont="1" applyBorder="1"/>
    <xf numFmtId="0" fontId="0" fillId="0" borderId="24" xfId="0" applyBorder="1"/>
    <xf numFmtId="9" fontId="0" fillId="0" borderId="25" xfId="23" applyFont="1" applyBorder="1"/>
    <xf numFmtId="9" fontId="0" fillId="0" borderId="26" xfId="23" applyFont="1" applyBorder="1"/>
    <xf numFmtId="0" fontId="32" fillId="0" borderId="0" xfId="0" applyFont="1"/>
    <xf numFmtId="0" fontId="31" fillId="0" borderId="0" xfId="0" applyFont="1" applyBorder="1"/>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9" fontId="4" fillId="2" borderId="0" xfId="23" applyFont="1" applyFill="1" applyBorder="1" applyAlignment="1">
      <alignment horizontal="left" vertical="center"/>
    </xf>
    <xf numFmtId="0" fontId="29" fillId="8" borderId="27" xfId="0" applyFont="1" applyFill="1" applyBorder="1" applyAlignment="1">
      <alignment horizontal="center" vertical="center" wrapText="1"/>
    </xf>
    <xf numFmtId="0" fontId="29" fillId="0" borderId="0" xfId="0" applyFont="1" applyAlignment="1">
      <alignment horizontal="center"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9" fontId="34" fillId="2" borderId="0" xfId="23" applyFont="1" applyFill="1" applyBorder="1" applyAlignment="1">
      <alignment horizontal="left" vertical="center"/>
    </xf>
    <xf numFmtId="0" fontId="29" fillId="8" borderId="28" xfId="0" applyFont="1" applyFill="1" applyBorder="1" applyAlignment="1">
      <alignment horizontal="center" vertical="center"/>
    </xf>
    <xf numFmtId="0" fontId="29" fillId="8" borderId="28" xfId="0" applyFont="1" applyFill="1" applyBorder="1" applyAlignment="1">
      <alignment horizontal="center" vertical="center" wrapText="1"/>
    </xf>
    <xf numFmtId="0" fontId="29" fillId="0" borderId="19" xfId="0" applyFont="1" applyBorder="1" applyAlignment="1">
      <alignment horizontal="center"/>
    </xf>
    <xf numFmtId="9" fontId="0" fillId="0" borderId="20" xfId="23" applyNumberFormat="1" applyFont="1" applyBorder="1"/>
    <xf numFmtId="0" fontId="29" fillId="0" borderId="25" xfId="0" applyFont="1" applyBorder="1" applyAlignment="1">
      <alignment horizontal="center"/>
    </xf>
    <xf numFmtId="9" fontId="0" fillId="0" borderId="26" xfId="23" applyNumberFormat="1" applyFont="1" applyBorder="1"/>
    <xf numFmtId="0" fontId="0" fillId="2" borderId="0" xfId="0" applyFont="1" applyFill="1" applyBorder="1" applyAlignment="1">
      <alignment horizontal="left" vertical="center"/>
    </xf>
    <xf numFmtId="0" fontId="0" fillId="0" borderId="0" xfId="0" applyAlignment="1">
      <alignment horizontal="center"/>
    </xf>
    <xf numFmtId="0" fontId="29" fillId="8" borderId="29" xfId="0" applyFont="1" applyFill="1" applyBorder="1" applyAlignment="1">
      <alignment horizontal="center"/>
    </xf>
    <xf numFmtId="0" fontId="0" fillId="0" borderId="22" xfId="0" applyBorder="1"/>
    <xf numFmtId="9" fontId="0" fillId="0" borderId="0" xfId="0" applyNumberFormat="1"/>
    <xf numFmtId="0" fontId="29" fillId="8" borderId="22" xfId="0" applyFont="1" applyFill="1" applyBorder="1" applyAlignment="1">
      <alignment horizontal="center"/>
    </xf>
    <xf numFmtId="0" fontId="29" fillId="8" borderId="22" xfId="0" applyFont="1" applyFill="1" applyBorder="1" applyAlignment="1">
      <alignment horizontal="center" vertical="center"/>
    </xf>
    <xf numFmtId="3" fontId="0" fillId="0" borderId="22" xfId="0" applyNumberFormat="1" applyBorder="1"/>
    <xf numFmtId="0" fontId="0" fillId="8" borderId="0" xfId="0" applyFill="1"/>
    <xf numFmtId="0" fontId="0" fillId="8" borderId="29" xfId="0" applyFill="1" applyBorder="1"/>
    <xf numFmtId="0" fontId="29" fillId="0" borderId="32" xfId="0" applyFont="1" applyBorder="1"/>
    <xf numFmtId="9" fontId="0" fillId="10" borderId="19" xfId="23" applyFont="1" applyFill="1" applyBorder="1"/>
    <xf numFmtId="9" fontId="0" fillId="10" borderId="20" xfId="23" applyFont="1" applyFill="1" applyBorder="1"/>
    <xf numFmtId="0" fontId="29" fillId="0" borderId="30" xfId="0" applyFont="1" applyBorder="1"/>
    <xf numFmtId="9" fontId="0" fillId="10" borderId="22" xfId="23" applyFont="1" applyFill="1" applyBorder="1"/>
    <xf numFmtId="0" fontId="29" fillId="0" borderId="33" xfId="0" applyFont="1" applyBorder="1"/>
    <xf numFmtId="9" fontId="0" fillId="0" borderId="19" xfId="23" applyFont="1" applyBorder="1"/>
    <xf numFmtId="9" fontId="0" fillId="0" borderId="20" xfId="23" applyFont="1" applyBorder="1"/>
    <xf numFmtId="9" fontId="0" fillId="10" borderId="25" xfId="23" applyFont="1" applyFill="1" applyBorder="1"/>
    <xf numFmtId="0" fontId="0" fillId="8" borderId="22" xfId="0" applyFill="1" applyBorder="1"/>
    <xf numFmtId="3" fontId="0" fillId="0" borderId="22" xfId="23" applyNumberFormat="1" applyFont="1" applyBorder="1"/>
    <xf numFmtId="0" fontId="35" fillId="0" borderId="0" xfId="0" applyFont="1"/>
    <xf numFmtId="0" fontId="0" fillId="0" borderId="0" xfId="23" applyNumberFormat="1" applyFont="1"/>
    <xf numFmtId="0" fontId="24" fillId="0" borderId="0" xfId="0" applyFont="1"/>
    <xf numFmtId="1" fontId="24" fillId="0" borderId="0" xfId="23" applyNumberFormat="1" applyFont="1"/>
    <xf numFmtId="1" fontId="0" fillId="0" borderId="0" xfId="0" applyNumberFormat="1"/>
    <xf numFmtId="1" fontId="12" fillId="0" borderId="0" xfId="23" applyNumberFormat="1" applyFont="1"/>
    <xf numFmtId="1" fontId="10" fillId="0" borderId="0" xfId="15" applyNumberFormat="1" applyFont="1"/>
    <xf numFmtId="0" fontId="9" fillId="0" borderId="11" xfId="0" applyFont="1" applyBorder="1" applyAlignment="1">
      <alignment wrapText="1"/>
    </xf>
    <xf numFmtId="0" fontId="0" fillId="0" borderId="6" xfId="0" applyBorder="1"/>
    <xf numFmtId="0" fontId="0" fillId="0" borderId="0" xfId="0" applyBorder="1"/>
    <xf numFmtId="1" fontId="0" fillId="0" borderId="0" xfId="0" applyNumberFormat="1" applyBorder="1"/>
    <xf numFmtId="1" fontId="0" fillId="0" borderId="7" xfId="0" applyNumberFormat="1" applyBorder="1"/>
    <xf numFmtId="0" fontId="0" fillId="0" borderId="8" xfId="0" applyBorder="1"/>
    <xf numFmtId="0" fontId="0" fillId="0" borderId="9" xfId="0" applyBorder="1"/>
    <xf numFmtId="1" fontId="0" fillId="0" borderId="9" xfId="0" applyNumberFormat="1" applyBorder="1"/>
    <xf numFmtId="1" fontId="0" fillId="0" borderId="2" xfId="0" applyNumberFormat="1" applyBorder="1"/>
    <xf numFmtId="0" fontId="28" fillId="0" borderId="0" xfId="0" applyFont="1" applyAlignment="1">
      <alignment vertical="center"/>
    </xf>
    <xf numFmtId="0" fontId="0" fillId="0" borderId="22" xfId="0" applyBorder="1" applyAlignment="1"/>
    <xf numFmtId="0" fontId="0" fillId="8" borderId="3" xfId="0" applyFill="1" applyBorder="1"/>
    <xf numFmtId="0" fontId="0" fillId="8" borderId="36" xfId="0" applyFill="1" applyBorder="1"/>
    <xf numFmtId="0" fontId="29" fillId="8" borderId="36" xfId="0" applyFont="1" applyFill="1" applyBorder="1" applyAlignment="1">
      <alignment horizontal="center"/>
    </xf>
    <xf numFmtId="0" fontId="29" fillId="8" borderId="37" xfId="0" applyFont="1" applyFill="1" applyBorder="1" applyAlignment="1">
      <alignment horizontal="center"/>
    </xf>
    <xf numFmtId="9" fontId="0" fillId="10" borderId="26" xfId="23" applyFont="1" applyFill="1" applyBorder="1"/>
    <xf numFmtId="0" fontId="29" fillId="0" borderId="27" xfId="0" applyFont="1" applyBorder="1" applyAlignment="1">
      <alignment horizontal="center"/>
    </xf>
    <xf numFmtId="0" fontId="29" fillId="0" borderId="24" xfId="0" applyFont="1" applyBorder="1" applyAlignment="1">
      <alignment horizontal="center"/>
    </xf>
    <xf numFmtId="0" fontId="0" fillId="0" borderId="38" xfId="0" applyBorder="1"/>
    <xf numFmtId="9" fontId="0" fillId="0" borderId="39" xfId="23" applyFont="1" applyBorder="1"/>
    <xf numFmtId="0" fontId="33" fillId="9" borderId="22" xfId="0" applyFont="1" applyFill="1" applyBorder="1" applyAlignment="1">
      <alignment horizontal="center"/>
    </xf>
    <xf numFmtId="0" fontId="28" fillId="9" borderId="22" xfId="0" applyFont="1" applyFill="1" applyBorder="1" applyAlignment="1">
      <alignment horizontal="center" vertical="center"/>
    </xf>
    <xf numFmtId="0" fontId="0" fillId="2" borderId="0" xfId="0" applyFill="1" applyBorder="1"/>
    <xf numFmtId="0" fontId="29" fillId="2" borderId="0" xfId="0" applyFont="1" applyFill="1" applyBorder="1" applyAlignment="1">
      <alignment horizontal="center"/>
    </xf>
    <xf numFmtId="0" fontId="0" fillId="2" borderId="0" xfId="0" applyFill="1"/>
    <xf numFmtId="0" fontId="33" fillId="2" borderId="0" xfId="0" applyFont="1" applyFill="1" applyAlignment="1">
      <alignment horizontal="center" vertical="center"/>
    </xf>
    <xf numFmtId="0" fontId="31" fillId="2" borderId="0" xfId="0" applyFont="1" applyFill="1" applyBorder="1"/>
    <xf numFmtId="0" fontId="29" fillId="8" borderId="6" xfId="0" applyFont="1" applyFill="1" applyBorder="1" applyAlignment="1">
      <alignment horizontal="center" vertical="center" wrapText="1"/>
    </xf>
    <xf numFmtId="0" fontId="29" fillId="8" borderId="0" xfId="0" applyFont="1" applyFill="1" applyBorder="1" applyAlignment="1">
      <alignment horizontal="center" vertical="center" wrapText="1"/>
    </xf>
    <xf numFmtId="0" fontId="29" fillId="8" borderId="7" xfId="0" applyFont="1" applyFill="1" applyBorder="1" applyAlignment="1">
      <alignment horizontal="center" vertical="center" wrapText="1"/>
    </xf>
    <xf numFmtId="9" fontId="0" fillId="0" borderId="9" xfId="23" applyFont="1" applyBorder="1"/>
    <xf numFmtId="9" fontId="0" fillId="0" borderId="2" xfId="23" applyFont="1" applyBorder="1"/>
    <xf numFmtId="0" fontId="29" fillId="0" borderId="40" xfId="0" applyFont="1" applyBorder="1" applyAlignment="1">
      <alignment horizontal="center"/>
    </xf>
    <xf numFmtId="9" fontId="0" fillId="0" borderId="41" xfId="23" applyNumberFormat="1" applyFont="1" applyBorder="1"/>
    <xf numFmtId="0" fontId="37" fillId="0" borderId="0" xfId="0" applyFont="1" applyAlignment="1">
      <alignment horizontal="left" vertical="center"/>
    </xf>
    <xf numFmtId="0" fontId="29" fillId="0" borderId="22" xfId="0" applyFont="1" applyBorder="1" applyAlignment="1">
      <alignment wrapText="1"/>
    </xf>
    <xf numFmtId="0" fontId="12" fillId="0" borderId="0" xfId="0" quotePrefix="1" applyFont="1"/>
    <xf numFmtId="0" fontId="20" fillId="0" borderId="0" xfId="0" applyFont="1" applyAlignment="1">
      <alignment horizontal="justify" vertical="center"/>
    </xf>
    <xf numFmtId="0" fontId="34" fillId="0" borderId="0" xfId="0" applyFont="1" applyAlignment="1">
      <alignment vertical="center"/>
    </xf>
    <xf numFmtId="0" fontId="20" fillId="0" borderId="0" xfId="0" applyFont="1" applyAlignment="1">
      <alignment horizontal="left" vertical="center"/>
    </xf>
    <xf numFmtId="3" fontId="0" fillId="0" borderId="0" xfId="0" applyNumberFormat="1" applyBorder="1"/>
    <xf numFmtId="0" fontId="29" fillId="2" borderId="0" xfId="0" applyFont="1" applyFill="1" applyBorder="1"/>
    <xf numFmtId="0" fontId="39" fillId="0" borderId="0" xfId="0" applyFont="1"/>
    <xf numFmtId="9" fontId="12" fillId="0" borderId="0" xfId="23" applyFont="1"/>
    <xf numFmtId="1" fontId="12" fillId="0" borderId="0" xfId="0" applyNumberFormat="1" applyFont="1"/>
    <xf numFmtId="0" fontId="12" fillId="0" borderId="0" xfId="0" applyFont="1" applyAlignment="1">
      <alignment horizontal="center" vertical="center"/>
    </xf>
    <xf numFmtId="0" fontId="18" fillId="0" borderId="0" xfId="0" applyFont="1" applyAlignment="1">
      <alignment horizontal="left" vertical="center"/>
    </xf>
    <xf numFmtId="0" fontId="36" fillId="0" borderId="0" xfId="0" applyFont="1" applyAlignment="1">
      <alignment horizontal="left" vertical="center"/>
    </xf>
    <xf numFmtId="0" fontId="33" fillId="9" borderId="22" xfId="0" applyFont="1" applyFill="1" applyBorder="1" applyAlignment="1">
      <alignment horizontal="center" vertical="center" wrapText="1"/>
    </xf>
    <xf numFmtId="0" fontId="33" fillId="0" borderId="27"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0" fillId="9" borderId="30" xfId="0" applyFill="1" applyBorder="1" applyAlignment="1">
      <alignment horizontal="center"/>
    </xf>
    <xf numFmtId="0" fontId="0" fillId="9" borderId="31" xfId="0" applyFill="1" applyBorder="1" applyAlignment="1">
      <alignment horizontal="center"/>
    </xf>
    <xf numFmtId="0" fontId="29" fillId="8" borderId="8"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11" xfId="0" applyFont="1" applyFill="1" applyBorder="1" applyAlignment="1">
      <alignment horizontal="center" vertical="center"/>
    </xf>
    <xf numFmtId="0" fontId="29" fillId="8" borderId="14" xfId="0" applyFont="1" applyFill="1" applyBorder="1" applyAlignment="1">
      <alignment horizontal="center" vertical="center"/>
    </xf>
    <xf numFmtId="0" fontId="29" fillId="8" borderId="12" xfId="0" applyFont="1" applyFill="1" applyBorder="1" applyAlignment="1">
      <alignment horizontal="center" vertical="center"/>
    </xf>
    <xf numFmtId="0" fontId="20" fillId="0" borderId="11" xfId="0" applyFont="1" applyBorder="1" applyAlignment="1">
      <alignment horizontal="center"/>
    </xf>
    <xf numFmtId="0" fontId="20" fillId="0" borderId="14" xfId="0" applyFont="1" applyBorder="1" applyAlignment="1">
      <alignment horizontal="center"/>
    </xf>
    <xf numFmtId="0" fontId="20" fillId="0" borderId="12" xfId="0" applyFont="1" applyBorder="1" applyAlignment="1">
      <alignment horizontal="center"/>
    </xf>
    <xf numFmtId="0" fontId="17" fillId="5" borderId="0" xfId="3" applyFont="1" applyFill="1" applyBorder="1" applyAlignment="1" applyProtection="1">
      <alignment horizontal="center" vertical="center"/>
    </xf>
    <xf numFmtId="0" fontId="43" fillId="0" borderId="1" xfId="0" applyFont="1" applyBorder="1" applyAlignment="1">
      <alignment horizontal="justify" vertical="center" wrapText="1"/>
    </xf>
    <xf numFmtId="0" fontId="43" fillId="0" borderId="1" xfId="0" applyFont="1" applyBorder="1" applyAlignment="1">
      <alignment horizontal="justify" vertical="center"/>
    </xf>
    <xf numFmtId="0" fontId="43" fillId="0" borderId="1" xfId="0" applyFont="1" applyBorder="1" applyAlignment="1">
      <alignment horizontal="left" vertical="center" wrapText="1"/>
    </xf>
    <xf numFmtId="0" fontId="29" fillId="0" borderId="22" xfId="0" applyFont="1" applyBorder="1"/>
    <xf numFmtId="0" fontId="28" fillId="0" borderId="0" xfId="0" applyFont="1" applyAlignment="1">
      <alignment vertical="center" wrapText="1"/>
    </xf>
  </cellXfs>
  <cellStyles count="27">
    <cellStyle name="Euro" xfId="26"/>
    <cellStyle name="Excel.Chart" xfId="8"/>
    <cellStyle name="Lien hypertexte" xfId="3" builtinId="8"/>
    <cellStyle name="Lien hypertexte 2" xfId="14"/>
    <cellStyle name="Milliers" xfId="15" builtinId="3"/>
    <cellStyle name="Milliers 2" xfId="4"/>
    <cellStyle name="Milliers 2 2" xfId="9"/>
    <cellStyle name="Milliers 2 3" xfId="22"/>
    <cellStyle name="Milliers 2 4" xfId="25"/>
    <cellStyle name="Milliers 3" xfId="2"/>
    <cellStyle name="Milliers 4" xfId="16"/>
    <cellStyle name="Milliers 5" xfId="24"/>
    <cellStyle name="Monétaire 2" xfId="1"/>
    <cellStyle name="Motif" xfId="10"/>
    <cellStyle name="Normal" xfId="0" builtinId="0"/>
    <cellStyle name="Normal 2" xfId="5"/>
    <cellStyle name="Normal 2 2" xfId="7"/>
    <cellStyle name="Normal 2 3" xfId="17"/>
    <cellStyle name="Normal 3" xfId="6"/>
    <cellStyle name="Normal 3 2" xfId="11"/>
    <cellStyle name="Normal 3 2 2" xfId="19"/>
    <cellStyle name="Normal 4" xfId="12"/>
    <cellStyle name="Normal 5" xfId="13"/>
    <cellStyle name="Normal 5 2" xfId="18"/>
    <cellStyle name="Normal 6" xfId="20"/>
    <cellStyle name="Pourcentage" xfId="23" builtinId="5"/>
    <cellStyle name="Pourcentage 2" xfId="21"/>
  </cellStyles>
  <dxfs count="7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1'!$B$3</c:f>
              <c:strCache>
                <c:ptCount val="1"/>
                <c:pt idx="0">
                  <c:v>Nombre d’AFD enregistrées</c:v>
                </c:pt>
              </c:strCache>
            </c:strRef>
          </c:tx>
          <c:spPr>
            <a:solidFill>
              <a:schemeClr val="accent1"/>
            </a:solidFill>
            <a:ln>
              <a:noFill/>
            </a:ln>
            <a:effectLst/>
          </c:spPr>
          <c:invertIfNegative val="0"/>
          <c:dLbls>
            <c:dLbl>
              <c:idx val="0"/>
              <c:layout>
                <c:manualLayout>
                  <c:x val="3.0555555555555582E-2"/>
                  <c:y val="7.4074074074074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8F6-4FDC-ACA5-7FB95D850C57}"/>
                </c:ext>
                <c:ext xmlns:c15="http://schemas.microsoft.com/office/drawing/2012/chart" uri="{CE6537A1-D6FC-4f65-9D91-7224C49458BB}">
                  <c15:layout/>
                </c:ext>
              </c:extLst>
            </c:dLbl>
            <c:dLbl>
              <c:idx val="1"/>
              <c:layout>
                <c:manualLayout>
                  <c:x val="3.0555555555555555E-2"/>
                  <c:y val="0.1111111111111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8F6-4FDC-ACA5-7FB95D850C57}"/>
                </c:ext>
                <c:ext xmlns:c15="http://schemas.microsoft.com/office/drawing/2012/chart" uri="{CE6537A1-D6FC-4f65-9D91-7224C49458BB}">
                  <c15:layout/>
                </c:ext>
              </c:extLst>
            </c:dLbl>
            <c:dLbl>
              <c:idx val="2"/>
              <c:layout>
                <c:manualLayout>
                  <c:x val="3.888888888888889E-2"/>
                  <c:y val="0.1759259259259259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8F6-4FDC-ACA5-7FB95D850C57}"/>
                </c:ext>
                <c:ext xmlns:c15="http://schemas.microsoft.com/office/drawing/2012/chart" uri="{CE6537A1-D6FC-4f65-9D91-7224C49458BB}">
                  <c15:layout/>
                </c:ext>
              </c:extLst>
            </c:dLbl>
            <c:dLbl>
              <c:idx val="3"/>
              <c:layout>
                <c:manualLayout>
                  <c:x val="2.5000000000000001E-2"/>
                  <c:y val="0.134259259259259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8F6-4FDC-ACA5-7FB95D850C57}"/>
                </c:ext>
                <c:ext xmlns:c15="http://schemas.microsoft.com/office/drawing/2012/chart" uri="{CE6537A1-D6FC-4f65-9D91-7224C49458BB}">
                  <c15:layout/>
                </c:ext>
              </c:extLst>
            </c:dLbl>
            <c:dLbl>
              <c:idx val="4"/>
              <c:layout>
                <c:manualLayout>
                  <c:x val="2.5000000000000001E-2"/>
                  <c:y val="0.115740740740740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8F6-4FDC-ACA5-7FB95D850C57}"/>
                </c:ext>
                <c:ext xmlns:c15="http://schemas.microsoft.com/office/drawing/2012/chart" uri="{CE6537A1-D6FC-4f65-9D91-7224C49458BB}">
                  <c15:layout/>
                </c:ext>
              </c:extLst>
            </c:dLbl>
            <c:dLbl>
              <c:idx val="5"/>
              <c:layout>
                <c:manualLayout>
                  <c:x val="2.7777777777777676E-2"/>
                  <c:y val="0.138888888888888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8F6-4FDC-ACA5-7FB95D850C5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1'!$A$4:$A$9</c:f>
              <c:strCache>
                <c:ptCount val="6"/>
                <c:pt idx="0">
                  <c:v>2019</c:v>
                </c:pt>
                <c:pt idx="1">
                  <c:v>2020</c:v>
                </c:pt>
                <c:pt idx="2">
                  <c:v>2021</c:v>
                </c:pt>
                <c:pt idx="3">
                  <c:v>2022</c:v>
                </c:pt>
                <c:pt idx="4">
                  <c:v>2023</c:v>
                </c:pt>
                <c:pt idx="5">
                  <c:v>2024</c:v>
                </c:pt>
              </c:strCache>
            </c:strRef>
          </c:cat>
          <c:val>
            <c:numRef>
              <c:f>'Figure 1'!$B$4:$B$9</c:f>
              <c:numCache>
                <c:formatCode>_-* #\ ##0\ _€_-;\-* #\ ##0\ _€_-;_-* "-"??\ _€_-;_-@_-</c:formatCode>
                <c:ptCount val="6"/>
                <c:pt idx="0">
                  <c:v>57300</c:v>
                </c:pt>
                <c:pt idx="1">
                  <c:v>121400</c:v>
                </c:pt>
                <c:pt idx="2">
                  <c:v>232900</c:v>
                </c:pt>
                <c:pt idx="3">
                  <c:v>301300</c:v>
                </c:pt>
                <c:pt idx="4">
                  <c:v>375500</c:v>
                </c:pt>
                <c:pt idx="5">
                  <c:v>499900</c:v>
                </c:pt>
              </c:numCache>
            </c:numRef>
          </c:val>
          <c:extLst xmlns:c16r2="http://schemas.microsoft.com/office/drawing/2015/06/chart">
            <c:ext xmlns:c16="http://schemas.microsoft.com/office/drawing/2014/chart" uri="{C3380CC4-5D6E-409C-BE32-E72D297353CC}">
              <c16:uniqueId val="{00000006-18F6-4FDC-ACA5-7FB95D850C57}"/>
            </c:ext>
          </c:extLst>
        </c:ser>
        <c:dLbls>
          <c:showLegendKey val="0"/>
          <c:showVal val="0"/>
          <c:showCatName val="0"/>
          <c:showSerName val="0"/>
          <c:showPercent val="0"/>
          <c:showBubbleSize val="0"/>
        </c:dLbls>
        <c:gapWidth val="219"/>
        <c:overlap val="-27"/>
        <c:axId val="472669848"/>
        <c:axId val="472673768"/>
      </c:barChart>
      <c:lineChart>
        <c:grouping val="standard"/>
        <c:varyColors val="0"/>
        <c:ser>
          <c:idx val="1"/>
          <c:order val="1"/>
          <c:tx>
            <c:strRef>
              <c:f>'Figure 1'!$C$3</c:f>
              <c:strCache>
                <c:ptCount val="1"/>
                <c:pt idx="0">
                  <c:v>Part des AFD parmi l’ensemble des délits enregistrés</c:v>
                </c:pt>
              </c:strCache>
            </c:strRef>
          </c:tx>
          <c:spPr>
            <a:ln w="28575" cap="rnd">
              <a:solidFill>
                <a:schemeClr val="accent2"/>
              </a:solidFill>
              <a:round/>
            </a:ln>
            <a:effectLst/>
          </c:spPr>
          <c:marker>
            <c:symbol val="none"/>
          </c:marker>
          <c:dLbls>
            <c:dLbl>
              <c:idx val="0"/>
              <c:layout>
                <c:manualLayout>
                  <c:x val="-5.8333333333333334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8F6-4FDC-ACA5-7FB95D850C57}"/>
                </c:ext>
                <c:ext xmlns:c15="http://schemas.microsoft.com/office/drawing/2012/chart" uri="{CE6537A1-D6FC-4f65-9D91-7224C49458BB}">
                  <c15:layout/>
                </c:ext>
              </c:extLst>
            </c:dLbl>
            <c:dLbl>
              <c:idx val="1"/>
              <c:layout>
                <c:manualLayout>
                  <c:x val="-5.8333333333333383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8F6-4FDC-ACA5-7FB95D850C57}"/>
                </c:ext>
                <c:ext xmlns:c15="http://schemas.microsoft.com/office/drawing/2012/chart" uri="{CE6537A1-D6FC-4f65-9D91-7224C49458BB}">
                  <c15:layout/>
                </c:ext>
              </c:extLst>
            </c:dLbl>
            <c:dLbl>
              <c:idx val="2"/>
              <c:layout>
                <c:manualLayout>
                  <c:x val="-8.3333333333333329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8F6-4FDC-ACA5-7FB95D850C57}"/>
                </c:ext>
                <c:ext xmlns:c15="http://schemas.microsoft.com/office/drawing/2012/chart" uri="{CE6537A1-D6FC-4f65-9D91-7224C49458BB}">
                  <c15:layout/>
                </c:ext>
              </c:extLst>
            </c:dLbl>
            <c:dLbl>
              <c:idx val="3"/>
              <c:layout>
                <c:manualLayout>
                  <c:x val="-6.6666666666666666E-2"/>
                  <c:y val="-3.24074074074074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8F6-4FDC-ACA5-7FB95D850C57}"/>
                </c:ext>
                <c:ext xmlns:c15="http://schemas.microsoft.com/office/drawing/2012/chart" uri="{CE6537A1-D6FC-4f65-9D91-7224C49458BB}">
                  <c15:layout/>
                </c:ext>
              </c:extLst>
            </c:dLbl>
            <c:dLbl>
              <c:idx val="4"/>
              <c:layout>
                <c:manualLayout>
                  <c:x val="-5.8333333333333334E-2"/>
                  <c:y val="-4.16666666666667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8F6-4FDC-ACA5-7FB95D850C57}"/>
                </c:ext>
                <c:ext xmlns:c15="http://schemas.microsoft.com/office/drawing/2012/chart" uri="{CE6537A1-D6FC-4f65-9D91-7224C49458BB}">
                  <c15:layout/>
                </c:ext>
              </c:extLst>
            </c:dLbl>
            <c:dLbl>
              <c:idx val="5"/>
              <c:layout>
                <c:manualLayout>
                  <c:x val="-0.10833333333333343"/>
                  <c:y val="-1.38888888888888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8F6-4FDC-ACA5-7FB95D850C5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1'!$A$4:$A$9</c:f>
              <c:strCache>
                <c:ptCount val="6"/>
                <c:pt idx="0">
                  <c:v>2019</c:v>
                </c:pt>
                <c:pt idx="1">
                  <c:v>2020</c:v>
                </c:pt>
                <c:pt idx="2">
                  <c:v>2021</c:v>
                </c:pt>
                <c:pt idx="3">
                  <c:v>2022</c:v>
                </c:pt>
                <c:pt idx="4">
                  <c:v>2023</c:v>
                </c:pt>
                <c:pt idx="5">
                  <c:v>2024</c:v>
                </c:pt>
              </c:strCache>
            </c:strRef>
          </c:cat>
          <c:val>
            <c:numRef>
              <c:f>'Figure 1'!$C$4:$C$9</c:f>
              <c:numCache>
                <c:formatCode>0%</c:formatCode>
                <c:ptCount val="6"/>
                <c:pt idx="0">
                  <c:v>1.2700245185750641E-2</c:v>
                </c:pt>
                <c:pt idx="1">
                  <c:v>2.9960453081974477E-2</c:v>
                </c:pt>
                <c:pt idx="2">
                  <c:v>5.2734555325255936E-2</c:v>
                </c:pt>
                <c:pt idx="3">
                  <c:v>6.2271711271044167E-2</c:v>
                </c:pt>
                <c:pt idx="4">
                  <c:v>7.3649733218244404E-2</c:v>
                </c:pt>
                <c:pt idx="5">
                  <c:v>9.6271999999999996E-2</c:v>
                </c:pt>
              </c:numCache>
            </c:numRef>
          </c:val>
          <c:smooth val="0"/>
          <c:extLst xmlns:c16r2="http://schemas.microsoft.com/office/drawing/2015/06/chart">
            <c:ext xmlns:c16="http://schemas.microsoft.com/office/drawing/2014/chart" uri="{C3380CC4-5D6E-409C-BE32-E72D297353CC}">
              <c16:uniqueId val="{0000000D-18F6-4FDC-ACA5-7FB95D850C57}"/>
            </c:ext>
          </c:extLst>
        </c:ser>
        <c:dLbls>
          <c:showLegendKey val="0"/>
          <c:showVal val="0"/>
          <c:showCatName val="0"/>
          <c:showSerName val="0"/>
          <c:showPercent val="0"/>
          <c:showBubbleSize val="0"/>
        </c:dLbls>
        <c:marker val="1"/>
        <c:smooth val="0"/>
        <c:axId val="472674160"/>
        <c:axId val="472673376"/>
      </c:lineChart>
      <c:catAx>
        <c:axId val="472669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673768"/>
        <c:crosses val="autoZero"/>
        <c:auto val="1"/>
        <c:lblAlgn val="ctr"/>
        <c:lblOffset val="100"/>
        <c:noMultiLvlLbl val="0"/>
      </c:catAx>
      <c:valAx>
        <c:axId val="472673768"/>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669848"/>
        <c:crosses val="autoZero"/>
        <c:crossBetween val="between"/>
      </c:valAx>
      <c:valAx>
        <c:axId val="472673376"/>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674160"/>
        <c:crosses val="max"/>
        <c:crossBetween val="between"/>
      </c:valAx>
      <c:catAx>
        <c:axId val="472674160"/>
        <c:scaling>
          <c:orientation val="minMax"/>
        </c:scaling>
        <c:delete val="1"/>
        <c:axPos val="b"/>
        <c:numFmt formatCode="General" sourceLinked="1"/>
        <c:majorTickMark val="none"/>
        <c:minorTickMark val="none"/>
        <c:tickLblPos val="nextTo"/>
        <c:crossAx val="47267337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6'!$B$3</c:f>
              <c:strCache>
                <c:ptCount val="1"/>
                <c:pt idx="0">
                  <c:v>Tx d'évolution du nombre de délits  entre 2018 et 2024 par catégorie (%)</c:v>
                </c:pt>
              </c:strCache>
            </c:strRef>
          </c:tx>
          <c:spPr>
            <a:solidFill>
              <a:schemeClr val="accent1"/>
            </a:solidFill>
            <a:ln>
              <a:noFill/>
            </a:ln>
            <a:effectLst/>
          </c:spPr>
          <c:invertIfNegative val="0"/>
          <c:dPt>
            <c:idx val="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83A0-49FB-A6B8-401265DD5119}"/>
              </c:ext>
            </c:extLst>
          </c:dPt>
          <c:dLbls>
            <c:dLbl>
              <c:idx val="0"/>
              <c:layout/>
              <c:tx>
                <c:rich>
                  <a:bodyPr/>
                  <a:lstStyle/>
                  <a:p>
                    <a:fld id="{8E421B04-051A-4C3F-BE0F-B32FD52EE631}"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660-4D16-A205-4B55B7B3287A}"/>
                </c:ext>
                <c:ext xmlns:c15="http://schemas.microsoft.com/office/drawing/2012/chart" uri="{CE6537A1-D6FC-4f65-9D91-7224C49458BB}">
                  <c15:layout/>
                  <c15:dlblFieldTable/>
                  <c15:showDataLabelsRange val="1"/>
                </c:ext>
              </c:extLst>
            </c:dLbl>
            <c:dLbl>
              <c:idx val="1"/>
              <c:layout/>
              <c:tx>
                <c:rich>
                  <a:bodyPr/>
                  <a:lstStyle/>
                  <a:p>
                    <a:fld id="{787D77B2-4705-4FA3-A0C1-948915038CE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6BB2C936-FEC6-49F4-BC23-803950A466D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BCA645D6-0896-4523-91A9-B8538A2B1A0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F032727-5960-4D25-96B1-01C1C404844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6'!$A$4:$A$8</c:f>
              <c:strCache>
                <c:ptCount val="5"/>
                <c:pt idx="0">
                  <c:v>Inférieure à 67 %</c:v>
                </c:pt>
                <c:pt idx="1">
                  <c:v>Entre 67 et 71 %</c:v>
                </c:pt>
                <c:pt idx="2">
                  <c:v>Entre 72 et 75 %</c:v>
                </c:pt>
                <c:pt idx="3">
                  <c:v>Supérieure à 75 %</c:v>
                </c:pt>
                <c:pt idx="4">
                  <c:v>Part nationale (76 %)</c:v>
                </c:pt>
              </c:strCache>
            </c:strRef>
          </c:cat>
          <c:val>
            <c:numRef>
              <c:f>'Figure 6'!$B$4:$B$8</c:f>
              <c:numCache>
                <c:formatCode>General</c:formatCode>
                <c:ptCount val="5"/>
                <c:pt idx="0">
                  <c:v>152</c:v>
                </c:pt>
                <c:pt idx="1">
                  <c:v>162</c:v>
                </c:pt>
                <c:pt idx="2">
                  <c:v>214</c:v>
                </c:pt>
                <c:pt idx="3">
                  <c:v>342</c:v>
                </c:pt>
                <c:pt idx="4">
                  <c:v>220</c:v>
                </c:pt>
              </c:numCache>
            </c:numRef>
          </c:val>
          <c:extLst xmlns:c16r2="http://schemas.microsoft.com/office/drawing/2015/06/chart">
            <c:ext xmlns:c16="http://schemas.microsoft.com/office/drawing/2014/chart" uri="{C3380CC4-5D6E-409C-BE32-E72D297353CC}">
              <c16:uniqueId val="{00000002-83A0-49FB-A6B8-401265DD5119}"/>
            </c:ext>
            <c:ext xmlns:c15="http://schemas.microsoft.com/office/drawing/2012/chart" uri="{02D57815-91ED-43cb-92C2-25804820EDAC}">
              <c15:datalabelsRange>
                <c15:f>'Figure 6'!$C$4:$C$8</c15:f>
                <c15:dlblRangeCache>
                  <c:ptCount val="5"/>
                  <c:pt idx="0">
                    <c:v>+152%</c:v>
                  </c:pt>
                  <c:pt idx="1">
                    <c:v>+162%</c:v>
                  </c:pt>
                  <c:pt idx="2">
                    <c:v>+214%</c:v>
                  </c:pt>
                  <c:pt idx="3">
                    <c:v>+342%</c:v>
                  </c:pt>
                  <c:pt idx="4">
                    <c:v>+220%</c:v>
                  </c:pt>
                </c15:dlblRangeCache>
              </c15:datalabelsRange>
            </c:ext>
          </c:extLst>
        </c:ser>
        <c:dLbls>
          <c:showLegendKey val="0"/>
          <c:showVal val="0"/>
          <c:showCatName val="0"/>
          <c:showSerName val="0"/>
          <c:showPercent val="0"/>
          <c:showBubbleSize val="0"/>
        </c:dLbls>
        <c:gapWidth val="219"/>
        <c:overlap val="-27"/>
        <c:axId val="472667496"/>
        <c:axId val="472667888"/>
      </c:barChart>
      <c:catAx>
        <c:axId val="472667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2667888"/>
        <c:crosses val="autoZero"/>
        <c:auto val="1"/>
        <c:lblAlgn val="ctr"/>
        <c:lblOffset val="100"/>
        <c:noMultiLvlLbl val="0"/>
      </c:catAx>
      <c:valAx>
        <c:axId val="472667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Evolution du nombre de délits enregistrés entre 2018 et 2024 (%)</a:t>
                </a:r>
              </a:p>
              <a:p>
                <a:pPr>
                  <a:defRPr/>
                </a:pP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667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7'!$B$3</c:f>
              <c:strCache>
                <c:ptCount val="1"/>
                <c:pt idx="0">
                  <c:v>Tx d'évolution du nombre de délits entre 2019 et 2024 par catégorie (%)</c:v>
                </c:pt>
              </c:strCache>
            </c:strRef>
          </c:tx>
          <c:spPr>
            <a:solidFill>
              <a:schemeClr val="accent1"/>
            </a:solidFill>
            <a:ln>
              <a:noFill/>
            </a:ln>
            <a:effectLst/>
          </c:spPr>
          <c:invertIfNegative val="0"/>
          <c:dPt>
            <c:idx val="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A883-4D6D-9C47-9835EB5483F2}"/>
              </c:ext>
            </c:extLst>
          </c:dPt>
          <c:dLbls>
            <c:dLbl>
              <c:idx val="0"/>
              <c:layout>
                <c:manualLayout>
                  <c:x val="-2.5462668816039986E-17"/>
                  <c:y val="-0.15277777777777779"/>
                </c:manualLayout>
              </c:layout>
              <c:tx>
                <c:rich>
                  <a:bodyPr/>
                  <a:lstStyle/>
                  <a:p>
                    <a:fld id="{D7AAD5A6-1C9F-46F9-848B-92DAF47221A2}"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A883-4D6D-9C47-9835EB5483F2}"/>
                </c:ext>
                <c:ext xmlns:c15="http://schemas.microsoft.com/office/drawing/2012/chart" uri="{CE6537A1-D6FC-4f65-9D91-7224C49458BB}">
                  <c15:layout/>
                  <c15:dlblFieldTable/>
                  <c15:showDataLabelsRange val="1"/>
                </c:ext>
              </c:extLst>
            </c:dLbl>
            <c:dLbl>
              <c:idx val="1"/>
              <c:layout>
                <c:manualLayout>
                  <c:x val="-5.5555555555555558E-3"/>
                  <c:y val="-0.18055555555555564"/>
                </c:manualLayout>
              </c:layout>
              <c:tx>
                <c:rich>
                  <a:bodyPr/>
                  <a:lstStyle/>
                  <a:p>
                    <a:fld id="{5321740A-05E9-4DC9-84EC-D7EA9EA05709}"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A883-4D6D-9C47-9835EB5483F2}"/>
                </c:ext>
                <c:ext xmlns:c15="http://schemas.microsoft.com/office/drawing/2012/chart" uri="{CE6537A1-D6FC-4f65-9D91-7224C49458BB}">
                  <c15:layout/>
                  <c15:dlblFieldTable/>
                  <c15:showDataLabelsRange val="1"/>
                </c:ext>
              </c:extLst>
            </c:dLbl>
            <c:dLbl>
              <c:idx val="2"/>
              <c:layout>
                <c:manualLayout>
                  <c:x val="-2.7777777777778798E-3"/>
                  <c:y val="-0.29629629629629628"/>
                </c:manualLayout>
              </c:layout>
              <c:tx>
                <c:rich>
                  <a:bodyPr/>
                  <a:lstStyle/>
                  <a:p>
                    <a:fld id="{D16D636F-5DB2-4168-B27C-9685E381CD9F}"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883-4D6D-9C47-9835EB5483F2}"/>
                </c:ext>
                <c:ext xmlns:c15="http://schemas.microsoft.com/office/drawing/2012/chart" uri="{CE6537A1-D6FC-4f65-9D91-7224C49458BB}">
                  <c15:layout/>
                  <c15:dlblFieldTable/>
                  <c15:showDataLabelsRange val="1"/>
                </c:ext>
              </c:extLst>
            </c:dLbl>
            <c:dLbl>
              <c:idx val="3"/>
              <c:layout>
                <c:manualLayout>
                  <c:x val="-1.0185067526415994E-16"/>
                  <c:y val="-0.40277777777777779"/>
                </c:manualLayout>
              </c:layout>
              <c:tx>
                <c:rich>
                  <a:bodyPr/>
                  <a:lstStyle/>
                  <a:p>
                    <a:fld id="{51C1C006-A511-4A0D-A55B-43327DE8B24F}"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883-4D6D-9C47-9835EB5483F2}"/>
                </c:ext>
                <c:ext xmlns:c15="http://schemas.microsoft.com/office/drawing/2012/chart" uri="{CE6537A1-D6FC-4f65-9D91-7224C49458BB}">
                  <c15:layout/>
                  <c15:dlblFieldTable/>
                  <c15:showDataLabelsRange val="1"/>
                </c:ext>
              </c:extLst>
            </c:dLbl>
            <c:dLbl>
              <c:idx val="4"/>
              <c:layout>
                <c:manualLayout>
                  <c:x val="-1.1111111111111009E-2"/>
                  <c:y val="-0.28240740740740738"/>
                </c:manualLayout>
              </c:layout>
              <c:tx>
                <c:rich>
                  <a:bodyPr/>
                  <a:lstStyle/>
                  <a:p>
                    <a:fld id="{5DF2965A-4CC1-4FA5-B319-1EC9708ADB1D}" type="CELLRANGE">
                      <a:rPr lang="en-US"/>
                      <a:pPr/>
                      <a:t>[PLAGECELL]</a:t>
                    </a:fld>
                    <a:endParaRPr lang="fr-F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883-4D6D-9C47-9835EB5483F2}"/>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7'!$A$4:$A$8</c:f>
              <c:strCache>
                <c:ptCount val="5"/>
                <c:pt idx="0">
                  <c:v>Inférieure à 61 %</c:v>
                </c:pt>
                <c:pt idx="1">
                  <c:v>Entre 61 et 70 %</c:v>
                </c:pt>
                <c:pt idx="2">
                  <c:v>Entre 71 et 75 %</c:v>
                </c:pt>
                <c:pt idx="3">
                  <c:v>Supérieure à 75 %</c:v>
                </c:pt>
                <c:pt idx="4">
                  <c:v>Part nationale (76 %)</c:v>
                </c:pt>
              </c:strCache>
            </c:strRef>
          </c:cat>
          <c:val>
            <c:numRef>
              <c:f>'Figure 7'!$B$4:$B$8</c:f>
              <c:numCache>
                <c:formatCode>0</c:formatCode>
                <c:ptCount val="5"/>
                <c:pt idx="0">
                  <c:v>47</c:v>
                </c:pt>
                <c:pt idx="1">
                  <c:v>68</c:v>
                </c:pt>
                <c:pt idx="2">
                  <c:v>106</c:v>
                </c:pt>
                <c:pt idx="3">
                  <c:v>161</c:v>
                </c:pt>
                <c:pt idx="4">
                  <c:v>99</c:v>
                </c:pt>
              </c:numCache>
            </c:numRef>
          </c:val>
          <c:extLst xmlns:c16r2="http://schemas.microsoft.com/office/drawing/2015/06/chart">
            <c:ext xmlns:c16="http://schemas.microsoft.com/office/drawing/2014/chart" uri="{C3380CC4-5D6E-409C-BE32-E72D297353CC}">
              <c16:uniqueId val="{00000006-A883-4D6D-9C47-9835EB5483F2}"/>
            </c:ext>
            <c:ext xmlns:c15="http://schemas.microsoft.com/office/drawing/2012/chart" uri="{02D57815-91ED-43cb-92C2-25804820EDAC}">
              <c15:datalabelsRange>
                <c15:f>'Figure 7'!$C$4:$C$8</c15:f>
                <c15:dlblRangeCache>
                  <c:ptCount val="5"/>
                  <c:pt idx="0">
                    <c:v>+47%</c:v>
                  </c:pt>
                  <c:pt idx="1">
                    <c:v>+68%</c:v>
                  </c:pt>
                  <c:pt idx="2">
                    <c:v>+106%</c:v>
                  </c:pt>
                  <c:pt idx="3">
                    <c:v>+161%</c:v>
                  </c:pt>
                  <c:pt idx="4">
                    <c:v>+99%</c:v>
                  </c:pt>
                </c15:dlblRangeCache>
              </c15:datalabelsRange>
            </c:ext>
          </c:extLst>
        </c:ser>
        <c:dLbls>
          <c:showLegendKey val="0"/>
          <c:showVal val="0"/>
          <c:showCatName val="0"/>
          <c:showSerName val="0"/>
          <c:showPercent val="0"/>
          <c:showBubbleSize val="0"/>
        </c:dLbls>
        <c:gapWidth val="150"/>
        <c:overlap val="100"/>
        <c:axId val="472668672"/>
        <c:axId val="472669456"/>
      </c:barChart>
      <c:catAx>
        <c:axId val="47266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2669456"/>
        <c:crosses val="autoZero"/>
        <c:auto val="1"/>
        <c:lblAlgn val="ctr"/>
        <c:lblOffset val="100"/>
        <c:noMultiLvlLbl val="0"/>
      </c:catAx>
      <c:valAx>
        <c:axId val="472669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Evolution du nombre  de délits enregistrés entre 2019 et 2024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2668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3304154668188"/>
          <c:y val="4.2013028549912949E-2"/>
          <c:w val="0.66375855303157538"/>
          <c:h val="0.71586381282819855"/>
        </c:manualLayout>
      </c:layout>
      <c:barChart>
        <c:barDir val="col"/>
        <c:grouping val="clustered"/>
        <c:varyColors val="0"/>
        <c:ser>
          <c:idx val="0"/>
          <c:order val="0"/>
          <c:tx>
            <c:strRef>
              <c:f>'Figure 9'!$C$19</c:f>
              <c:strCache>
                <c:ptCount val="1"/>
                <c:pt idx="0">
                  <c:v>AFD</c:v>
                </c:pt>
              </c:strCache>
            </c:strRef>
          </c:tx>
          <c:spPr>
            <a:solidFill>
              <a:schemeClr val="accent1"/>
            </a:solidFill>
            <a:ln>
              <a:noFill/>
            </a:ln>
            <a:effectLst/>
          </c:spPr>
          <c:invertIfNegative val="0"/>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9'!$C$20:$C$31</c:f>
              <c:numCache>
                <c:formatCode>0%</c:formatCode>
                <c:ptCount val="12"/>
                <c:pt idx="1">
                  <c:v>0</c:v>
                </c:pt>
                <c:pt idx="2">
                  <c:v>0.72</c:v>
                </c:pt>
                <c:pt idx="3">
                  <c:v>0.23</c:v>
                </c:pt>
                <c:pt idx="4">
                  <c:v>0.05</c:v>
                </c:pt>
                <c:pt idx="5">
                  <c:v>0</c:v>
                </c:pt>
                <c:pt idx="7">
                  <c:v>7.0000000000000007E-2</c:v>
                </c:pt>
                <c:pt idx="8">
                  <c:v>0.93</c:v>
                </c:pt>
                <c:pt idx="10">
                  <c:v>0.11</c:v>
                </c:pt>
                <c:pt idx="11">
                  <c:v>0.89</c:v>
                </c:pt>
              </c:numCache>
            </c:numRef>
          </c:val>
          <c:extLst xmlns:c16r2="http://schemas.microsoft.com/office/drawing/2015/06/chart">
            <c:ext xmlns:c16="http://schemas.microsoft.com/office/drawing/2014/chart" uri="{C3380CC4-5D6E-409C-BE32-E72D297353CC}">
              <c16:uniqueId val="{00000000-8333-4248-9CFC-46E872EFFCC8}"/>
            </c:ext>
          </c:extLst>
        </c:ser>
        <c:dLbls>
          <c:showLegendKey val="0"/>
          <c:showVal val="0"/>
          <c:showCatName val="0"/>
          <c:showSerName val="0"/>
          <c:showPercent val="0"/>
          <c:showBubbleSize val="0"/>
        </c:dLbls>
        <c:gapWidth val="70"/>
        <c:overlap val="-27"/>
        <c:axId val="474643224"/>
        <c:axId val="474641656"/>
      </c:barChart>
      <c:lineChart>
        <c:grouping val="standard"/>
        <c:varyColors val="0"/>
        <c:ser>
          <c:idx val="1"/>
          <c:order val="1"/>
          <c:tx>
            <c:strRef>
              <c:f>'Figure 9'!$D$19</c:f>
              <c:strCache>
                <c:ptCount val="1"/>
                <c:pt idx="0">
                  <c:v>Procédure classique</c:v>
                </c:pt>
              </c:strCache>
            </c:strRef>
          </c:tx>
          <c:spPr>
            <a:ln w="28575" cap="rnd">
              <a:noFill/>
              <a:round/>
            </a:ln>
            <a:effectLst/>
          </c:spPr>
          <c:marker>
            <c:symbol val="circle"/>
            <c:size val="7"/>
            <c:spPr>
              <a:solidFill>
                <a:schemeClr val="accent2"/>
              </a:solidFill>
              <a:ln w="9525">
                <a:solidFill>
                  <a:schemeClr val="accent2"/>
                </a:solidFill>
              </a:ln>
              <a:effectLst/>
            </c:spPr>
          </c:marker>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9'!$D$20:$D$31</c:f>
              <c:numCache>
                <c:formatCode>0%</c:formatCode>
                <c:ptCount val="12"/>
                <c:pt idx="1">
                  <c:v>0.15</c:v>
                </c:pt>
                <c:pt idx="2">
                  <c:v>0.46</c:v>
                </c:pt>
                <c:pt idx="3">
                  <c:v>0.28999999999999998</c:v>
                </c:pt>
                <c:pt idx="4">
                  <c:v>0.09</c:v>
                </c:pt>
                <c:pt idx="5">
                  <c:v>0.01</c:v>
                </c:pt>
                <c:pt idx="7">
                  <c:v>0.1</c:v>
                </c:pt>
                <c:pt idx="8">
                  <c:v>0.9</c:v>
                </c:pt>
                <c:pt idx="10">
                  <c:v>0.16</c:v>
                </c:pt>
                <c:pt idx="11">
                  <c:v>0.84</c:v>
                </c:pt>
              </c:numCache>
            </c:numRef>
          </c:val>
          <c:smooth val="0"/>
          <c:extLst xmlns:c16r2="http://schemas.microsoft.com/office/drawing/2015/06/chart">
            <c:ext xmlns:c16="http://schemas.microsoft.com/office/drawing/2014/chart" uri="{C3380CC4-5D6E-409C-BE32-E72D297353CC}">
              <c16:uniqueId val="{00000001-8333-4248-9CFC-46E872EFFCC8}"/>
            </c:ext>
          </c:extLst>
        </c:ser>
        <c:dLbls>
          <c:showLegendKey val="0"/>
          <c:showVal val="0"/>
          <c:showCatName val="0"/>
          <c:showSerName val="0"/>
          <c:showPercent val="0"/>
          <c:showBubbleSize val="0"/>
        </c:dLbls>
        <c:marker val="1"/>
        <c:smooth val="0"/>
        <c:axId val="474636952"/>
        <c:axId val="474642048"/>
      </c:lineChart>
      <c:catAx>
        <c:axId val="474643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641656"/>
        <c:crosses val="autoZero"/>
        <c:auto val="1"/>
        <c:lblAlgn val="ctr"/>
        <c:lblOffset val="100"/>
        <c:noMultiLvlLbl val="0"/>
      </c:catAx>
      <c:valAx>
        <c:axId val="47464165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Usage illicite de stupéfiants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crossAx val="474643224"/>
        <c:crosses val="autoZero"/>
        <c:crossBetween val="between"/>
      </c:valAx>
      <c:valAx>
        <c:axId val="474642048"/>
        <c:scaling>
          <c:orientation val="minMax"/>
          <c:max val="1"/>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74636952"/>
        <c:crosses val="max"/>
        <c:crossBetween val="between"/>
        <c:majorUnit val="0.2"/>
      </c:valAx>
      <c:catAx>
        <c:axId val="474636952"/>
        <c:scaling>
          <c:orientation val="minMax"/>
        </c:scaling>
        <c:delete val="1"/>
        <c:axPos val="b"/>
        <c:numFmt formatCode="General" sourceLinked="1"/>
        <c:majorTickMark val="out"/>
        <c:minorTickMark val="none"/>
        <c:tickLblPos val="nextTo"/>
        <c:crossAx val="474642048"/>
        <c:crosses val="autoZero"/>
        <c:auto val="1"/>
        <c:lblAlgn val="ctr"/>
        <c:lblOffset val="100"/>
        <c:noMultiLvlLbl val="0"/>
      </c:catAx>
      <c:spPr>
        <a:noFill/>
        <a:ln>
          <a:noFill/>
        </a:ln>
        <a:effectLst/>
      </c:spPr>
    </c:plotArea>
    <c:legend>
      <c:legendPos val="b"/>
      <c:layout>
        <c:manualLayout>
          <c:xMode val="edge"/>
          <c:yMode val="edge"/>
          <c:x val="0.89370921711489926"/>
          <c:y val="1.8824455630158138E-3"/>
          <c:w val="0.10066873544748454"/>
          <c:h val="0.59152479625786325"/>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3304154668188"/>
          <c:y val="4.2013028549912949E-2"/>
          <c:w val="0.66375855303157538"/>
          <c:h val="0.71586381282819855"/>
        </c:manualLayout>
      </c:layout>
      <c:barChart>
        <c:barDir val="col"/>
        <c:grouping val="clustered"/>
        <c:varyColors val="0"/>
        <c:ser>
          <c:idx val="0"/>
          <c:order val="0"/>
          <c:tx>
            <c:strRef>
              <c:f>'Figure 9'!$E$19</c:f>
              <c:strCache>
                <c:ptCount val="1"/>
                <c:pt idx="0">
                  <c:v>AFD</c:v>
                </c:pt>
              </c:strCache>
            </c:strRef>
          </c:tx>
          <c:spPr>
            <a:solidFill>
              <a:schemeClr val="accent1"/>
            </a:solidFill>
            <a:ln>
              <a:noFill/>
            </a:ln>
            <a:effectLst/>
          </c:spPr>
          <c:invertIfNegative val="0"/>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9'!$E$20:$E$31</c:f>
              <c:numCache>
                <c:formatCode>0%</c:formatCode>
                <c:ptCount val="12"/>
                <c:pt idx="1">
                  <c:v>0</c:v>
                </c:pt>
                <c:pt idx="2">
                  <c:v>0.35</c:v>
                </c:pt>
                <c:pt idx="3">
                  <c:v>0.37</c:v>
                </c:pt>
                <c:pt idx="4">
                  <c:v>0.2</c:v>
                </c:pt>
                <c:pt idx="5">
                  <c:v>0.09</c:v>
                </c:pt>
                <c:pt idx="7">
                  <c:v>0.38</c:v>
                </c:pt>
                <c:pt idx="8">
                  <c:v>0.62</c:v>
                </c:pt>
                <c:pt idx="10">
                  <c:v>0.21</c:v>
                </c:pt>
                <c:pt idx="11">
                  <c:v>0.79</c:v>
                </c:pt>
              </c:numCache>
            </c:numRef>
          </c:val>
          <c:extLst xmlns:c16r2="http://schemas.microsoft.com/office/drawing/2015/06/chart">
            <c:ext xmlns:c16="http://schemas.microsoft.com/office/drawing/2014/chart" uri="{C3380CC4-5D6E-409C-BE32-E72D297353CC}">
              <c16:uniqueId val="{00000000-A45F-4ECB-830F-2DCD14926EE9}"/>
            </c:ext>
          </c:extLst>
        </c:ser>
        <c:dLbls>
          <c:showLegendKey val="0"/>
          <c:showVal val="0"/>
          <c:showCatName val="0"/>
          <c:showSerName val="0"/>
          <c:showPercent val="0"/>
          <c:showBubbleSize val="0"/>
        </c:dLbls>
        <c:gapWidth val="70"/>
        <c:overlap val="-27"/>
        <c:axId val="474642440"/>
        <c:axId val="474638128"/>
      </c:barChart>
      <c:lineChart>
        <c:grouping val="standard"/>
        <c:varyColors val="0"/>
        <c:ser>
          <c:idx val="1"/>
          <c:order val="1"/>
          <c:tx>
            <c:strRef>
              <c:f>'Figure 9'!$F$19</c:f>
              <c:strCache>
                <c:ptCount val="1"/>
                <c:pt idx="0">
                  <c:v>Procédure classique</c:v>
                </c:pt>
              </c:strCache>
            </c:strRef>
          </c:tx>
          <c:spPr>
            <a:ln w="25400" cap="rnd">
              <a:noFill/>
              <a:round/>
            </a:ln>
            <a:effectLst/>
          </c:spPr>
          <c:marker>
            <c:symbol val="circle"/>
            <c:size val="7"/>
            <c:spPr>
              <a:solidFill>
                <a:schemeClr val="accent2"/>
              </a:solidFill>
              <a:ln w="9525">
                <a:solidFill>
                  <a:schemeClr val="accent2"/>
                </a:solidFill>
              </a:ln>
              <a:effectLst/>
            </c:spPr>
          </c:marker>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9'!$F$20:$F$31</c:f>
              <c:numCache>
                <c:formatCode>0%</c:formatCode>
                <c:ptCount val="12"/>
                <c:pt idx="1">
                  <c:v>0.13</c:v>
                </c:pt>
                <c:pt idx="2">
                  <c:v>0.28999999999999998</c:v>
                </c:pt>
                <c:pt idx="3">
                  <c:v>0.36</c:v>
                </c:pt>
                <c:pt idx="4">
                  <c:v>0.17</c:v>
                </c:pt>
                <c:pt idx="5">
                  <c:v>0.05</c:v>
                </c:pt>
                <c:pt idx="7">
                  <c:v>0.28000000000000003</c:v>
                </c:pt>
                <c:pt idx="8">
                  <c:v>0.72</c:v>
                </c:pt>
                <c:pt idx="10">
                  <c:v>0.36</c:v>
                </c:pt>
                <c:pt idx="11">
                  <c:v>0.64</c:v>
                </c:pt>
              </c:numCache>
            </c:numRef>
          </c:val>
          <c:smooth val="0"/>
          <c:extLst xmlns:c16r2="http://schemas.microsoft.com/office/drawing/2015/06/chart">
            <c:ext xmlns:c16="http://schemas.microsoft.com/office/drawing/2014/chart" uri="{C3380CC4-5D6E-409C-BE32-E72D297353CC}">
              <c16:uniqueId val="{00000001-A45F-4ECB-830F-2DCD14926EE9}"/>
            </c:ext>
          </c:extLst>
        </c:ser>
        <c:dLbls>
          <c:showLegendKey val="0"/>
          <c:showVal val="0"/>
          <c:showCatName val="0"/>
          <c:showSerName val="0"/>
          <c:showPercent val="0"/>
          <c:showBubbleSize val="0"/>
        </c:dLbls>
        <c:marker val="1"/>
        <c:smooth val="0"/>
        <c:axId val="474638520"/>
        <c:axId val="474642832"/>
      </c:lineChart>
      <c:catAx>
        <c:axId val="47464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638128"/>
        <c:crosses val="autoZero"/>
        <c:auto val="1"/>
        <c:lblAlgn val="ctr"/>
        <c:lblOffset val="100"/>
        <c:noMultiLvlLbl val="0"/>
      </c:catAx>
      <c:valAx>
        <c:axId val="474638128"/>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Vol à l'étalage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crossAx val="474642440"/>
        <c:crosses val="autoZero"/>
        <c:crossBetween val="between"/>
      </c:valAx>
      <c:valAx>
        <c:axId val="474642832"/>
        <c:scaling>
          <c:orientation val="minMax"/>
          <c:max val="1"/>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74638520"/>
        <c:crosses val="max"/>
        <c:crossBetween val="between"/>
        <c:majorUnit val="0.2"/>
      </c:valAx>
      <c:catAx>
        <c:axId val="474638520"/>
        <c:scaling>
          <c:orientation val="minMax"/>
        </c:scaling>
        <c:delete val="1"/>
        <c:axPos val="b"/>
        <c:numFmt formatCode="General" sourceLinked="1"/>
        <c:majorTickMark val="out"/>
        <c:minorTickMark val="none"/>
        <c:tickLblPos val="nextTo"/>
        <c:crossAx val="474642832"/>
        <c:crosses val="autoZero"/>
        <c:auto val="1"/>
        <c:lblAlgn val="ctr"/>
        <c:lblOffset val="100"/>
        <c:noMultiLvlLbl val="0"/>
      </c:catAx>
      <c:spPr>
        <a:noFill/>
        <a:ln>
          <a:noFill/>
        </a:ln>
        <a:effectLst/>
      </c:spPr>
    </c:plotArea>
    <c:legend>
      <c:legendPos val="b"/>
      <c:layout>
        <c:manualLayout>
          <c:xMode val="edge"/>
          <c:yMode val="edge"/>
          <c:x val="0.89370921711489926"/>
          <c:y val="6.1962700098326497E-3"/>
          <c:w val="0.10066873544748454"/>
          <c:h val="0.59152479625786325"/>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3304154668188"/>
          <c:y val="4.2013028549912949E-2"/>
          <c:w val="0.66375855303157538"/>
          <c:h val="0.71586381282819855"/>
        </c:manualLayout>
      </c:layout>
      <c:barChart>
        <c:barDir val="col"/>
        <c:grouping val="clustered"/>
        <c:varyColors val="0"/>
        <c:ser>
          <c:idx val="0"/>
          <c:order val="0"/>
          <c:tx>
            <c:strRef>
              <c:f>'Figure 9'!$G$19</c:f>
              <c:strCache>
                <c:ptCount val="1"/>
                <c:pt idx="0">
                  <c:v>AFD</c:v>
                </c:pt>
              </c:strCache>
            </c:strRef>
          </c:tx>
          <c:spPr>
            <a:solidFill>
              <a:schemeClr val="accent1"/>
            </a:solidFill>
            <a:ln>
              <a:noFill/>
            </a:ln>
            <a:effectLst/>
          </c:spPr>
          <c:invertIfNegative val="0"/>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9'!$G$20:$G$31</c:f>
              <c:numCache>
                <c:formatCode>0%</c:formatCode>
                <c:ptCount val="12"/>
                <c:pt idx="1">
                  <c:v>0</c:v>
                </c:pt>
                <c:pt idx="2">
                  <c:v>0.34</c:v>
                </c:pt>
                <c:pt idx="3">
                  <c:v>0.43</c:v>
                </c:pt>
                <c:pt idx="4">
                  <c:v>0.18</c:v>
                </c:pt>
                <c:pt idx="5">
                  <c:v>0.05</c:v>
                </c:pt>
                <c:pt idx="7">
                  <c:v>0.06</c:v>
                </c:pt>
                <c:pt idx="8">
                  <c:v>0.94</c:v>
                </c:pt>
                <c:pt idx="10">
                  <c:v>0.47</c:v>
                </c:pt>
                <c:pt idx="11">
                  <c:v>0.53</c:v>
                </c:pt>
              </c:numCache>
            </c:numRef>
          </c:val>
          <c:extLst xmlns:c16r2="http://schemas.microsoft.com/office/drawing/2015/06/chart">
            <c:ext xmlns:c16="http://schemas.microsoft.com/office/drawing/2014/chart" uri="{C3380CC4-5D6E-409C-BE32-E72D297353CC}">
              <c16:uniqueId val="{00000000-9F1E-4987-B6D3-4C4A903784C6}"/>
            </c:ext>
          </c:extLst>
        </c:ser>
        <c:dLbls>
          <c:showLegendKey val="0"/>
          <c:showVal val="0"/>
          <c:showCatName val="0"/>
          <c:showSerName val="0"/>
          <c:showPercent val="0"/>
          <c:showBubbleSize val="0"/>
        </c:dLbls>
        <c:gapWidth val="70"/>
        <c:overlap val="-27"/>
        <c:axId val="475502632"/>
        <c:axId val="475497536"/>
      </c:barChart>
      <c:lineChart>
        <c:grouping val="standard"/>
        <c:varyColors val="0"/>
        <c:ser>
          <c:idx val="1"/>
          <c:order val="1"/>
          <c:tx>
            <c:strRef>
              <c:f>'Figure 9'!$H$19</c:f>
              <c:strCache>
                <c:ptCount val="1"/>
                <c:pt idx="0">
                  <c:v>Procédure classique</c:v>
                </c:pt>
              </c:strCache>
            </c:strRef>
          </c:tx>
          <c:spPr>
            <a:ln w="25400" cap="rnd">
              <a:noFill/>
              <a:round/>
            </a:ln>
            <a:effectLst/>
          </c:spPr>
          <c:marker>
            <c:symbol val="circle"/>
            <c:size val="7"/>
            <c:spPr>
              <a:solidFill>
                <a:schemeClr val="accent2"/>
              </a:solidFill>
              <a:ln w="9525">
                <a:solidFill>
                  <a:schemeClr val="accent2"/>
                </a:solidFill>
              </a:ln>
              <a:effectLst/>
            </c:spPr>
          </c:marker>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9'!$H$20:$H$31</c:f>
              <c:numCache>
                <c:formatCode>0%</c:formatCode>
                <c:ptCount val="12"/>
                <c:pt idx="1">
                  <c:v>0.05</c:v>
                </c:pt>
                <c:pt idx="2">
                  <c:v>0.44</c:v>
                </c:pt>
                <c:pt idx="3">
                  <c:v>0.39</c:v>
                </c:pt>
                <c:pt idx="4">
                  <c:v>0.1</c:v>
                </c:pt>
                <c:pt idx="5">
                  <c:v>0.02</c:v>
                </c:pt>
                <c:pt idx="7">
                  <c:v>0.02</c:v>
                </c:pt>
                <c:pt idx="8">
                  <c:v>0.98</c:v>
                </c:pt>
                <c:pt idx="10">
                  <c:v>0.93</c:v>
                </c:pt>
                <c:pt idx="11">
                  <c:v>7.0000000000000007E-2</c:v>
                </c:pt>
              </c:numCache>
            </c:numRef>
          </c:val>
          <c:smooth val="0"/>
          <c:extLst xmlns:c16r2="http://schemas.microsoft.com/office/drawing/2015/06/chart">
            <c:ext xmlns:c16="http://schemas.microsoft.com/office/drawing/2014/chart" uri="{C3380CC4-5D6E-409C-BE32-E72D297353CC}">
              <c16:uniqueId val="{00000001-9F1E-4987-B6D3-4C4A903784C6}"/>
            </c:ext>
          </c:extLst>
        </c:ser>
        <c:dLbls>
          <c:showLegendKey val="0"/>
          <c:showVal val="0"/>
          <c:showCatName val="0"/>
          <c:showSerName val="0"/>
          <c:showPercent val="0"/>
          <c:showBubbleSize val="0"/>
        </c:dLbls>
        <c:marker val="1"/>
        <c:smooth val="0"/>
        <c:axId val="475498712"/>
        <c:axId val="475498320"/>
      </c:lineChart>
      <c:catAx>
        <c:axId val="475502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497536"/>
        <c:crosses val="autoZero"/>
        <c:auto val="1"/>
        <c:lblAlgn val="ctr"/>
        <c:lblOffset val="100"/>
        <c:noMultiLvlLbl val="0"/>
      </c:catAx>
      <c:valAx>
        <c:axId val="475497536"/>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Vente à la sauvette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crossAx val="475502632"/>
        <c:crosses val="autoZero"/>
        <c:crossBetween val="between"/>
      </c:valAx>
      <c:valAx>
        <c:axId val="475498320"/>
        <c:scaling>
          <c:orientation val="minMax"/>
          <c:max val="1"/>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75498712"/>
        <c:crosses val="max"/>
        <c:crossBetween val="between"/>
        <c:majorUnit val="0.2"/>
      </c:valAx>
      <c:catAx>
        <c:axId val="475498712"/>
        <c:scaling>
          <c:orientation val="minMax"/>
        </c:scaling>
        <c:delete val="1"/>
        <c:axPos val="b"/>
        <c:numFmt formatCode="General" sourceLinked="1"/>
        <c:majorTickMark val="out"/>
        <c:minorTickMark val="none"/>
        <c:tickLblPos val="nextTo"/>
        <c:crossAx val="475498320"/>
        <c:crosses val="autoZero"/>
        <c:auto val="1"/>
        <c:lblAlgn val="ctr"/>
        <c:lblOffset val="100"/>
        <c:noMultiLvlLbl val="0"/>
      </c:catAx>
      <c:spPr>
        <a:noFill/>
        <a:ln>
          <a:noFill/>
        </a:ln>
        <a:effectLst/>
      </c:spPr>
    </c:plotArea>
    <c:legend>
      <c:legendPos val="b"/>
      <c:layout>
        <c:manualLayout>
          <c:xMode val="edge"/>
          <c:yMode val="edge"/>
          <c:x val="0.89370928576965869"/>
          <c:y val="3.4449280780870874E-2"/>
          <c:w val="0.10066873544748454"/>
          <c:h val="0.59152479625786325"/>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3314264142876"/>
          <c:y val="4.2013028549912949E-2"/>
          <c:w val="0.66375855303157538"/>
          <c:h val="0.71586381282819855"/>
        </c:manualLayout>
      </c:layout>
      <c:barChart>
        <c:barDir val="col"/>
        <c:grouping val="clustered"/>
        <c:varyColors val="0"/>
        <c:ser>
          <c:idx val="0"/>
          <c:order val="0"/>
          <c:tx>
            <c:strRef>
              <c:f>'Figure 9'!$I$19</c:f>
              <c:strCache>
                <c:ptCount val="1"/>
                <c:pt idx="0">
                  <c:v>AFD</c:v>
                </c:pt>
              </c:strCache>
            </c:strRef>
          </c:tx>
          <c:spPr>
            <a:solidFill>
              <a:schemeClr val="accent1"/>
            </a:solidFill>
            <a:ln>
              <a:noFill/>
            </a:ln>
            <a:effectLst/>
          </c:spPr>
          <c:invertIfNegative val="0"/>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9'!$I$20:$I$31</c:f>
              <c:numCache>
                <c:formatCode>0%</c:formatCode>
                <c:ptCount val="12"/>
                <c:pt idx="1">
                  <c:v>0</c:v>
                </c:pt>
                <c:pt idx="2">
                  <c:v>0.91</c:v>
                </c:pt>
                <c:pt idx="3">
                  <c:v>7.0000000000000007E-2</c:v>
                </c:pt>
                <c:pt idx="4">
                  <c:v>0.01</c:v>
                </c:pt>
                <c:pt idx="5">
                  <c:v>0</c:v>
                </c:pt>
                <c:pt idx="7">
                  <c:v>0.02</c:v>
                </c:pt>
                <c:pt idx="8">
                  <c:v>0.98</c:v>
                </c:pt>
                <c:pt idx="10">
                  <c:v>0.06</c:v>
                </c:pt>
                <c:pt idx="11">
                  <c:v>0.95</c:v>
                </c:pt>
              </c:numCache>
            </c:numRef>
          </c:val>
          <c:extLst xmlns:c16r2="http://schemas.microsoft.com/office/drawing/2015/06/chart">
            <c:ext xmlns:c16="http://schemas.microsoft.com/office/drawing/2014/chart" uri="{C3380CC4-5D6E-409C-BE32-E72D297353CC}">
              <c16:uniqueId val="{00000000-9FD9-4113-8D4E-B0DF46ED8C12}"/>
            </c:ext>
          </c:extLst>
        </c:ser>
        <c:dLbls>
          <c:showLegendKey val="0"/>
          <c:showVal val="0"/>
          <c:showCatName val="0"/>
          <c:showSerName val="0"/>
          <c:showPercent val="0"/>
          <c:showBubbleSize val="0"/>
        </c:dLbls>
        <c:gapWidth val="70"/>
        <c:overlap val="-27"/>
        <c:axId val="475496360"/>
        <c:axId val="475497928"/>
      </c:barChart>
      <c:lineChart>
        <c:grouping val="standard"/>
        <c:varyColors val="0"/>
        <c:ser>
          <c:idx val="1"/>
          <c:order val="1"/>
          <c:tx>
            <c:strRef>
              <c:f>'Figure 9'!$J$19</c:f>
              <c:strCache>
                <c:ptCount val="1"/>
                <c:pt idx="0">
                  <c:v>Procédure classique</c:v>
                </c:pt>
              </c:strCache>
            </c:strRef>
          </c:tx>
          <c:spPr>
            <a:ln w="25400" cap="rnd">
              <a:noFill/>
              <a:round/>
            </a:ln>
            <a:effectLst/>
          </c:spPr>
          <c:marker>
            <c:symbol val="circle"/>
            <c:size val="7"/>
            <c:spPr>
              <a:solidFill>
                <a:schemeClr val="accent2"/>
              </a:solidFill>
              <a:ln w="9525">
                <a:solidFill>
                  <a:schemeClr val="accent2"/>
                </a:solidFill>
              </a:ln>
              <a:effectLst/>
            </c:spPr>
          </c:marker>
          <c:cat>
            <c:strRef>
              <c:f>'Figure 9'!$B$20:$B$31</c:f>
              <c:strCache>
                <c:ptCount val="12"/>
                <c:pt idx="0">
                  <c:v>Âge : </c:v>
                </c:pt>
                <c:pt idx="1">
                  <c:v>0-17 ans</c:v>
                </c:pt>
                <c:pt idx="2">
                  <c:v>18-29 ans</c:v>
                </c:pt>
                <c:pt idx="3">
                  <c:v>29-44 ans</c:v>
                </c:pt>
                <c:pt idx="4">
                  <c:v>45-59 ans</c:v>
                </c:pt>
                <c:pt idx="5">
                  <c:v>60 ans ou plus</c:v>
                </c:pt>
                <c:pt idx="6">
                  <c:v>Sexe : </c:v>
                </c:pt>
                <c:pt idx="7">
                  <c:v>Femmes</c:v>
                </c:pt>
                <c:pt idx="8">
                  <c:v>Hommes</c:v>
                </c:pt>
                <c:pt idx="9">
                  <c:v>Nationalité : </c:v>
                </c:pt>
                <c:pt idx="10">
                  <c:v>Étrangers</c:v>
                </c:pt>
                <c:pt idx="11">
                  <c:v>France</c:v>
                </c:pt>
              </c:strCache>
            </c:strRef>
          </c:cat>
          <c:val>
            <c:numRef>
              <c:f>'Figure 9'!$J$20:$J$31</c:f>
              <c:numCache>
                <c:formatCode>0%</c:formatCode>
                <c:ptCount val="12"/>
                <c:pt idx="1">
                  <c:v>0.22</c:v>
                </c:pt>
                <c:pt idx="2">
                  <c:v>0.38</c:v>
                </c:pt>
                <c:pt idx="3">
                  <c:v>0.22</c:v>
                </c:pt>
                <c:pt idx="4">
                  <c:v>0.15</c:v>
                </c:pt>
                <c:pt idx="5">
                  <c:v>0.02</c:v>
                </c:pt>
                <c:pt idx="7">
                  <c:v>0.12</c:v>
                </c:pt>
                <c:pt idx="8">
                  <c:v>0.88</c:v>
                </c:pt>
                <c:pt idx="10">
                  <c:v>0.26</c:v>
                </c:pt>
                <c:pt idx="11">
                  <c:v>0.74</c:v>
                </c:pt>
              </c:numCache>
            </c:numRef>
          </c:val>
          <c:smooth val="0"/>
          <c:extLst xmlns:c16r2="http://schemas.microsoft.com/office/drawing/2015/06/chart">
            <c:ext xmlns:c16="http://schemas.microsoft.com/office/drawing/2014/chart" uri="{C3380CC4-5D6E-409C-BE32-E72D297353CC}">
              <c16:uniqueId val="{00000001-9FD9-4113-8D4E-B0DF46ED8C12}"/>
            </c:ext>
          </c:extLst>
        </c:ser>
        <c:dLbls>
          <c:showLegendKey val="0"/>
          <c:showVal val="0"/>
          <c:showCatName val="0"/>
          <c:showSerName val="0"/>
          <c:showPercent val="0"/>
          <c:showBubbleSize val="0"/>
        </c:dLbls>
        <c:marker val="1"/>
        <c:smooth val="0"/>
        <c:axId val="475500672"/>
        <c:axId val="475499888"/>
      </c:lineChart>
      <c:catAx>
        <c:axId val="47549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497928"/>
        <c:crosses val="autoZero"/>
        <c:auto val="1"/>
        <c:lblAlgn val="ctr"/>
        <c:lblOffset val="100"/>
        <c:noMultiLvlLbl val="0"/>
      </c:catAx>
      <c:valAx>
        <c:axId val="475497928"/>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Occupation d'espace</a:t>
                </a:r>
              </a:p>
              <a:p>
                <a:pPr>
                  <a:defRPr/>
                </a:pPr>
                <a:r>
                  <a:rPr lang="fr-FR"/>
                  <a:t>commun d'immeuble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crossAx val="475496360"/>
        <c:crosses val="autoZero"/>
        <c:crossBetween val="between"/>
      </c:valAx>
      <c:valAx>
        <c:axId val="475499888"/>
        <c:scaling>
          <c:orientation val="minMax"/>
          <c:max val="1"/>
        </c:scaling>
        <c:delete val="0"/>
        <c:axPos val="r"/>
        <c:numFmt formatCode="0%" sourceLinked="0"/>
        <c:majorTickMark val="out"/>
        <c:minorTickMark val="none"/>
        <c:tickLblPos val="nextTo"/>
        <c:spPr>
          <a:noFill/>
          <a:ln>
            <a:noFill/>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75500672"/>
        <c:crosses val="max"/>
        <c:crossBetween val="between"/>
        <c:majorUnit val="0.2"/>
      </c:valAx>
      <c:catAx>
        <c:axId val="475500672"/>
        <c:scaling>
          <c:orientation val="minMax"/>
        </c:scaling>
        <c:delete val="1"/>
        <c:axPos val="b"/>
        <c:numFmt formatCode="General" sourceLinked="1"/>
        <c:majorTickMark val="out"/>
        <c:minorTickMark val="none"/>
        <c:tickLblPos val="nextTo"/>
        <c:crossAx val="475499888"/>
        <c:crosses val="autoZero"/>
        <c:auto val="1"/>
        <c:lblAlgn val="ctr"/>
        <c:lblOffset val="100"/>
        <c:noMultiLvlLbl val="0"/>
      </c:catAx>
      <c:spPr>
        <a:noFill/>
        <a:ln>
          <a:noFill/>
        </a:ln>
        <a:effectLst/>
      </c:spPr>
    </c:plotArea>
    <c:legend>
      <c:legendPos val="b"/>
      <c:layout>
        <c:manualLayout>
          <c:xMode val="edge"/>
          <c:yMode val="edge"/>
          <c:x val="0.89624645425423566"/>
          <c:y val="3.5661995142996304E-2"/>
          <c:w val="0.10066873544748454"/>
          <c:h val="0.59152479625786325"/>
        </c:manualLayout>
      </c:layout>
      <c:overlay val="0"/>
      <c:spPr>
        <a:noFill/>
        <a:ln>
          <a:noFill/>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26347986029309E-2"/>
          <c:y val="4.0784313725490198E-2"/>
          <c:w val="0.89357653915307833"/>
          <c:h val="0.82094624054346144"/>
        </c:manualLayout>
      </c:layout>
      <c:lineChart>
        <c:grouping val="standard"/>
        <c:varyColors val="0"/>
        <c:ser>
          <c:idx val="0"/>
          <c:order val="0"/>
          <c:tx>
            <c:strRef>
              <c:f>'Encadré 4'!$A$3</c:f>
              <c:strCache>
                <c:ptCount val="1"/>
                <c:pt idx="0">
                  <c:v>Français</c:v>
                </c:pt>
              </c:strCache>
            </c:strRef>
          </c:tx>
          <c:spPr>
            <a:ln w="28575" cap="rnd">
              <a:solidFill>
                <a:schemeClr val="accent1"/>
              </a:solidFill>
              <a:round/>
            </a:ln>
            <a:effectLst/>
          </c:spPr>
          <c:marker>
            <c:symbol val="none"/>
          </c:marker>
          <c:dLbls>
            <c:dLbl>
              <c:idx val="0"/>
              <c:layout/>
              <c:tx>
                <c:rich>
                  <a:bodyPr/>
                  <a:lstStyle/>
                  <a:p>
                    <a:fld id="{4F53D800-2A8E-46F5-BDD8-6AC1BE00C5CA}" type="CELLRANGE">
                      <a:rPr lang="en-US"/>
                      <a:pPr/>
                      <a:t>[PLAGECELL]</a:t>
                    </a:fld>
                    <a:endParaRPr lang="fr-FR"/>
                  </a:p>
                </c:rich>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3D1-4FA1-9951-19385A14A382}"/>
                </c:ext>
                <c:ext xmlns:c15="http://schemas.microsoft.com/office/drawing/2012/chart" uri="{CE6537A1-D6FC-4f65-9D91-7224C49458BB}">
                  <c15:layout/>
                  <c15:dlblFieldTable/>
                  <c15:showDataLabelsRange val="1"/>
                </c:ext>
              </c:extLst>
            </c:dLbl>
            <c:dLbl>
              <c:idx val="1"/>
              <c:layout/>
              <c:tx>
                <c:rich>
                  <a:bodyPr/>
                  <a:lstStyle/>
                  <a:p>
                    <a:fld id="{93398BEF-8630-49AF-9EB6-DB10EB1640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2BE2775-BEBB-4F24-983E-A8C855CEB8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94EFEC29-8BE7-4C00-BF46-B7B6FE008F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220EA70-4255-48F0-A76D-51D79B8C6D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2727DA67-4EFF-41F8-A386-2FE3E76E6E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4A1D3EF3-C19C-49B0-A9F6-BD1C0BBD3D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52D61F6E-1913-4E96-84D0-4BBD91F389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5CAE0825-DCFB-4BF8-9B9F-BC8C50FBB9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numRef>
              <c:f>'[1]7. Nationalité (%)'!$O$85:$W$85</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'Encadré 4'!$B$3:$J$3</c:f>
              <c:numCache>
                <c:formatCode>#,##0</c:formatCode>
                <c:ptCount val="9"/>
                <c:pt idx="0">
                  <c:v>731</c:v>
                </c:pt>
                <c:pt idx="1">
                  <c:v>582</c:v>
                </c:pt>
                <c:pt idx="2">
                  <c:v>680</c:v>
                </c:pt>
                <c:pt idx="3">
                  <c:v>641</c:v>
                </c:pt>
                <c:pt idx="4">
                  <c:v>486</c:v>
                </c:pt>
                <c:pt idx="5">
                  <c:v>455</c:v>
                </c:pt>
                <c:pt idx="6">
                  <c:v>596</c:v>
                </c:pt>
                <c:pt idx="7">
                  <c:v>3715</c:v>
                </c:pt>
                <c:pt idx="8">
                  <c:v>8673</c:v>
                </c:pt>
              </c:numCache>
            </c:numRef>
          </c:val>
          <c:smooth val="0"/>
          <c:extLst xmlns:c16r2="http://schemas.microsoft.com/office/drawing/2015/06/chart">
            <c:ext xmlns:c16="http://schemas.microsoft.com/office/drawing/2014/chart" uri="{C3380CC4-5D6E-409C-BE32-E72D297353CC}">
              <c16:uniqueId val="{00000000-40D8-4F1F-90F0-5E96DB74E67D}"/>
            </c:ext>
            <c:ext xmlns:c15="http://schemas.microsoft.com/office/drawing/2012/chart" uri="{02D57815-91ED-43cb-92C2-25804820EDAC}">
              <c15:datalabelsRange>
                <c15:f>'Encadré 4'!$B$8:$J$8</c15:f>
                <c15:dlblRangeCache>
                  <c:ptCount val="9"/>
                  <c:pt idx="0">
                    <c:v>730</c:v>
                  </c:pt>
                  <c:pt idx="1">
                    <c:v>580</c:v>
                  </c:pt>
                  <c:pt idx="2">
                    <c:v>680</c:v>
                  </c:pt>
                  <c:pt idx="3">
                    <c:v>640</c:v>
                  </c:pt>
                  <c:pt idx="4">
                    <c:v>490</c:v>
                  </c:pt>
                  <c:pt idx="5">
                    <c:v>460</c:v>
                  </c:pt>
                  <c:pt idx="6">
                    <c:v>600</c:v>
                  </c:pt>
                  <c:pt idx="7">
                    <c:v>3720</c:v>
                  </c:pt>
                  <c:pt idx="8">
                    <c:v>8670</c:v>
                  </c:pt>
                </c15:dlblRangeCache>
              </c15:datalabelsRange>
            </c:ext>
          </c:extLst>
        </c:ser>
        <c:ser>
          <c:idx val="1"/>
          <c:order val="1"/>
          <c:tx>
            <c:strRef>
              <c:f>'Encadré 4'!$A$4</c:f>
              <c:strCache>
                <c:ptCount val="1"/>
                <c:pt idx="0">
                  <c:v>Étranger</c:v>
                </c:pt>
              </c:strCache>
            </c:strRef>
          </c:tx>
          <c:spPr>
            <a:ln w="28575" cap="rnd">
              <a:solidFill>
                <a:schemeClr val="accent2"/>
              </a:solidFill>
              <a:round/>
            </a:ln>
            <a:effectLst/>
          </c:spPr>
          <c:marker>
            <c:symbol val="none"/>
          </c:marker>
          <c:dLbls>
            <c:dLbl>
              <c:idx val="0"/>
              <c:layout/>
              <c:tx>
                <c:rich>
                  <a:bodyPr/>
                  <a:lstStyle/>
                  <a:p>
                    <a:fld id="{C0B6A400-3AFE-47BE-86CC-82A9713C2540}" type="CELLRANGE">
                      <a:rPr lang="en-US"/>
                      <a:pPr/>
                      <a:t>[PLAGECELL]</a:t>
                    </a:fld>
                    <a:endParaRPr lang="fr-FR"/>
                  </a:p>
                </c:rich>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B3D1-4FA1-9951-19385A14A382}"/>
                </c:ext>
                <c:ext xmlns:c15="http://schemas.microsoft.com/office/drawing/2012/chart" uri="{CE6537A1-D6FC-4f65-9D91-7224C49458BB}">
                  <c15:layout/>
                  <c15:dlblFieldTable/>
                  <c15:showDataLabelsRange val="1"/>
                </c:ext>
              </c:extLst>
            </c:dLbl>
            <c:dLbl>
              <c:idx val="1"/>
              <c:layout/>
              <c:tx>
                <c:rich>
                  <a:bodyPr/>
                  <a:lstStyle/>
                  <a:p>
                    <a:fld id="{ECA0988F-0DBA-42FC-A14D-ED2EFD0B10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9DA79BA-A698-4078-9559-3D7C76C053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ECE6AAC-34A5-4B67-9365-9E5D049B01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2EB25DF-CFEB-4895-9032-341DD446D5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77C08A1-51FB-4E28-9527-695FBD44CE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9868B41E-5353-4133-8E62-F941F4AF4C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31CB694E-CC61-4C78-9F6F-7032FD95A2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21AC1D67-3A80-46C6-BE0B-D0F0049B4D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numRef>
              <c:f>'[1]7. Nationalité (%)'!$O$85:$W$85</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'Encadré 4'!$B$4:$J$4</c:f>
              <c:numCache>
                <c:formatCode>#,##0</c:formatCode>
                <c:ptCount val="9"/>
                <c:pt idx="0">
                  <c:v>5478</c:v>
                </c:pt>
                <c:pt idx="1">
                  <c:v>6794</c:v>
                </c:pt>
                <c:pt idx="2">
                  <c:v>6716</c:v>
                </c:pt>
                <c:pt idx="3">
                  <c:v>7860</c:v>
                </c:pt>
                <c:pt idx="4">
                  <c:v>9220</c:v>
                </c:pt>
                <c:pt idx="5">
                  <c:v>13632</c:v>
                </c:pt>
                <c:pt idx="6">
                  <c:v>10616</c:v>
                </c:pt>
                <c:pt idx="7">
                  <c:v>9023</c:v>
                </c:pt>
                <c:pt idx="8">
                  <c:v>12609</c:v>
                </c:pt>
              </c:numCache>
            </c:numRef>
          </c:val>
          <c:smooth val="0"/>
          <c:extLst xmlns:c16r2="http://schemas.microsoft.com/office/drawing/2015/06/chart">
            <c:ext xmlns:c16="http://schemas.microsoft.com/office/drawing/2014/chart" uri="{C3380CC4-5D6E-409C-BE32-E72D297353CC}">
              <c16:uniqueId val="{00000001-40D8-4F1F-90F0-5E96DB74E67D}"/>
            </c:ext>
            <c:ext xmlns:c15="http://schemas.microsoft.com/office/drawing/2012/chart" uri="{02D57815-91ED-43cb-92C2-25804820EDAC}">
              <c15:datalabelsRange>
                <c15:f>'Encadré 4'!$B$9:$J$9</c15:f>
                <c15:dlblRangeCache>
                  <c:ptCount val="9"/>
                  <c:pt idx="0">
                    <c:v>5500</c:v>
                  </c:pt>
                  <c:pt idx="1">
                    <c:v>6800</c:v>
                  </c:pt>
                  <c:pt idx="2">
                    <c:v>6700</c:v>
                  </c:pt>
                  <c:pt idx="3">
                    <c:v>7900</c:v>
                  </c:pt>
                  <c:pt idx="4">
                    <c:v>9200</c:v>
                  </c:pt>
                  <c:pt idx="5">
                    <c:v>13600</c:v>
                  </c:pt>
                  <c:pt idx="6">
                    <c:v>10600</c:v>
                  </c:pt>
                  <c:pt idx="7">
                    <c:v>9000</c:v>
                  </c:pt>
                  <c:pt idx="8">
                    <c:v>12600</c:v>
                  </c:pt>
                </c15:dlblRangeCache>
              </c15:datalabelsRange>
            </c:ext>
          </c:extLst>
        </c:ser>
        <c:dLbls>
          <c:dLblPos val="t"/>
          <c:showLegendKey val="0"/>
          <c:showVal val="1"/>
          <c:showCatName val="0"/>
          <c:showSerName val="0"/>
          <c:showPercent val="0"/>
          <c:showBubbleSize val="0"/>
        </c:dLbls>
        <c:smooth val="0"/>
        <c:axId val="152569992"/>
        <c:axId val="152566856"/>
      </c:lineChart>
      <c:catAx>
        <c:axId val="15256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566856"/>
        <c:crosses val="autoZero"/>
        <c:auto val="1"/>
        <c:lblAlgn val="ctr"/>
        <c:lblOffset val="100"/>
        <c:noMultiLvlLbl val="0"/>
      </c:catAx>
      <c:valAx>
        <c:axId val="152566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2569992"/>
        <c:crosses val="autoZero"/>
        <c:crossBetween val="between"/>
      </c:valAx>
      <c:spPr>
        <a:noFill/>
        <a:ln>
          <a:noFill/>
        </a:ln>
        <a:effectLst/>
      </c:spPr>
    </c:plotArea>
    <c:legend>
      <c:legendPos val="b"/>
      <c:layout>
        <c:manualLayout>
          <c:xMode val="edge"/>
          <c:yMode val="edge"/>
          <c:x val="0.32829766867376869"/>
          <c:y val="0.92081896739651725"/>
          <c:w val="0.34340466265246256"/>
          <c:h val="7.47513537551992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3.png"/><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185737</xdr:rowOff>
    </xdr:from>
    <xdr:to>
      <xdr:col>9</xdr:col>
      <xdr:colOff>171450</xdr:colOff>
      <xdr:row>12</xdr:row>
      <xdr:rowOff>42862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666750</xdr:colOff>
      <xdr:row>3</xdr:row>
      <xdr:rowOff>76200</xdr:rowOff>
    </xdr:from>
    <xdr:to>
      <xdr:col>17</xdr:col>
      <xdr:colOff>57150</xdr:colOff>
      <xdr:row>24</xdr:row>
      <xdr:rowOff>45619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295400"/>
          <a:ext cx="10058400" cy="41985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500429</xdr:colOff>
      <xdr:row>2</xdr:row>
      <xdr:rowOff>641106</xdr:rowOff>
    </xdr:from>
    <xdr:to>
      <xdr:col>17</xdr:col>
      <xdr:colOff>652829</xdr:colOff>
      <xdr:row>26</xdr:row>
      <xdr:rowOff>188569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2454" y="1050681"/>
          <a:ext cx="10058400" cy="4919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238124</xdr:colOff>
      <xdr:row>1</xdr:row>
      <xdr:rowOff>23812</xdr:rowOff>
    </xdr:from>
    <xdr:to>
      <xdr:col>13</xdr:col>
      <xdr:colOff>133349</xdr:colOff>
      <xdr:row>9</xdr:row>
      <xdr:rowOff>111125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422275</xdr:colOff>
      <xdr:row>17</xdr:row>
      <xdr:rowOff>179387</xdr:rowOff>
    </xdr:from>
    <xdr:to>
      <xdr:col>3</xdr:col>
      <xdr:colOff>473075</xdr:colOff>
      <xdr:row>32</xdr:row>
      <xdr:rowOff>11112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811625</xdr:colOff>
      <xdr:row>61</xdr:row>
      <xdr:rowOff>134470</xdr:rowOff>
    </xdr:from>
    <xdr:to>
      <xdr:col>4</xdr:col>
      <xdr:colOff>761998</xdr:colOff>
      <xdr:row>72</xdr:row>
      <xdr:rowOff>97115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851648</xdr:colOff>
      <xdr:row>50</xdr:row>
      <xdr:rowOff>179294</xdr:rowOff>
    </xdr:from>
    <xdr:to>
      <xdr:col>5</xdr:col>
      <xdr:colOff>3736</xdr:colOff>
      <xdr:row>61</xdr:row>
      <xdr:rowOff>120277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836707</xdr:colOff>
      <xdr:row>40</xdr:row>
      <xdr:rowOff>97118</xdr:rowOff>
    </xdr:from>
    <xdr:to>
      <xdr:col>5</xdr:col>
      <xdr:colOff>14941</xdr:colOff>
      <xdr:row>50</xdr:row>
      <xdr:rowOff>179294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720378</xdr:colOff>
      <xdr:row>31</xdr:row>
      <xdr:rowOff>104589</xdr:rowOff>
    </xdr:from>
    <xdr:to>
      <xdr:col>4</xdr:col>
      <xdr:colOff>675554</xdr:colOff>
      <xdr:row>42</xdr:row>
      <xdr:rowOff>112060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155044</xdr:colOff>
      <xdr:row>32</xdr:row>
      <xdr:rowOff>144314</xdr:rowOff>
    </xdr:from>
    <xdr:to>
      <xdr:col>15</xdr:col>
      <xdr:colOff>2503</xdr:colOff>
      <xdr:row>52</xdr:row>
      <xdr:rowOff>2956</xdr:rowOff>
    </xdr:to>
    <xdr:pic>
      <xdr:nvPicPr>
        <xdr:cNvPr id="7" name="Image 6"/>
        <xdr:cNvPicPr>
          <a:picLocks noChangeAspect="1"/>
        </xdr:cNvPicPr>
      </xdr:nvPicPr>
      <xdr:blipFill>
        <a:blip xmlns:r="http://schemas.openxmlformats.org/officeDocument/2006/relationships" r:embed="rId5"/>
        <a:stretch>
          <a:fillRect/>
        </a:stretch>
      </xdr:blipFill>
      <xdr:spPr>
        <a:xfrm rot="5400000">
          <a:off x="6576786" y="4726214"/>
          <a:ext cx="3487214" cy="78035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495300</xdr:colOff>
      <xdr:row>10</xdr:row>
      <xdr:rowOff>19050</xdr:rowOff>
    </xdr:from>
    <xdr:to>
      <xdr:col>7</xdr:col>
      <xdr:colOff>781050</xdr:colOff>
      <xdr:row>25</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boSSMSI/2-Bureaux/24-BVSSP/244-%20Publications/2443%20-%20Publication%20AFD/Programmes%20et%20sorties/Copie%20de%20MEC%20tableur%20de%20travail%20-%20net%20+%20graph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ve -contentieux - annee"/>
      <sheetName val="2a. (%) age - pve - annee"/>
      <sheetName val="2b. (nb) age - pve - annee"/>
      <sheetName val="3a. age - pve -contentieux - an"/>
      <sheetName val="3b. age - pve -contentieux - an"/>
      <sheetName val="4. âge pour graph "/>
      <sheetName val="5. moyennes d'âge"/>
      <sheetName val="6. sexe - pve - annee"/>
      <sheetName val="7. Nationalité (%)"/>
      <sheetName val="7. Nationalité (nb)"/>
      <sheetName val="8. Nationalité détail"/>
      <sheetName val="Test radar"/>
      <sheetName val="9. Multi infractions - Compléme"/>
    </sheetNames>
    <sheetDataSet>
      <sheetData sheetId="0"/>
      <sheetData sheetId="1"/>
      <sheetData sheetId="2"/>
      <sheetData sheetId="3"/>
      <sheetData sheetId="4"/>
      <sheetData sheetId="5"/>
      <sheetData sheetId="6"/>
      <sheetData sheetId="7"/>
      <sheetData sheetId="8">
        <row r="85">
          <cell r="O85">
            <v>2016</v>
          </cell>
          <cell r="P85">
            <v>2017</v>
          </cell>
          <cell r="Q85">
            <v>2018</v>
          </cell>
          <cell r="R85">
            <v>2019</v>
          </cell>
          <cell r="S85">
            <v>2020</v>
          </cell>
          <cell r="T85">
            <v>2021</v>
          </cell>
          <cell r="U85">
            <v>2022</v>
          </cell>
          <cell r="V85">
            <v>2023</v>
          </cell>
          <cell r="W85">
            <v>2024</v>
          </cell>
        </row>
      </sheetData>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smsi-communication@interieur.gouv.fr" TargetMode="External"/><Relationship Id="rId1" Type="http://schemas.openxmlformats.org/officeDocument/2006/relationships/hyperlink" Target="mailto:DARES.communication@dares.travail.gouv.f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A40" sqref="A40"/>
    </sheetView>
  </sheetViews>
  <sheetFormatPr baseColWidth="10" defaultColWidth="11.42578125" defaultRowHeight="15" x14ac:dyDescent="0.25"/>
  <cols>
    <col min="1" max="1" width="135.42578125" style="8" customWidth="1"/>
    <col min="2" max="16384" width="11.42578125" style="8"/>
  </cols>
  <sheetData>
    <row r="1" spans="1:10" ht="37.5" customHeight="1" x14ac:dyDescent="0.25">
      <c r="A1" s="6" t="s">
        <v>236</v>
      </c>
      <c r="B1" s="7"/>
      <c r="C1" s="7"/>
      <c r="D1" s="7"/>
      <c r="E1" s="7"/>
      <c r="F1" s="7"/>
      <c r="G1" s="7"/>
      <c r="H1" s="7"/>
      <c r="I1" s="7"/>
      <c r="J1" s="7"/>
    </row>
    <row r="2" spans="1:10" ht="16.5" customHeight="1" x14ac:dyDescent="0.25">
      <c r="A2" s="23">
        <v>45842</v>
      </c>
      <c r="B2" s="7"/>
      <c r="C2" s="7"/>
      <c r="D2" s="7"/>
      <c r="E2" s="7"/>
      <c r="F2" s="7"/>
      <c r="G2" s="7"/>
      <c r="H2" s="7"/>
      <c r="I2" s="7"/>
      <c r="J2" s="7"/>
    </row>
    <row r="3" spans="1:10" ht="15.75" x14ac:dyDescent="0.25">
      <c r="A3" s="9" t="s">
        <v>8</v>
      </c>
      <c r="B3" s="7"/>
    </row>
    <row r="4" spans="1:10" ht="26.25" x14ac:dyDescent="0.25">
      <c r="A4" s="10" t="s">
        <v>9</v>
      </c>
      <c r="B4" s="7"/>
    </row>
    <row r="5" spans="1:10" ht="15.75" x14ac:dyDescent="0.25">
      <c r="A5" s="9" t="s">
        <v>10</v>
      </c>
      <c r="B5" s="7"/>
    </row>
    <row r="6" spans="1:10" ht="26.25" x14ac:dyDescent="0.25">
      <c r="A6" s="10" t="s">
        <v>50</v>
      </c>
      <c r="B6" s="7"/>
    </row>
    <row r="7" spans="1:10" ht="15.75" x14ac:dyDescent="0.25">
      <c r="A7" s="11" t="s">
        <v>11</v>
      </c>
      <c r="B7" s="7"/>
    </row>
    <row r="8" spans="1:10" ht="15.75" x14ac:dyDescent="0.25">
      <c r="A8" s="20" t="s">
        <v>12</v>
      </c>
      <c r="B8" s="7"/>
    </row>
    <row r="9" spans="1:10" ht="15.75" x14ac:dyDescent="0.25">
      <c r="A9" s="12" t="s">
        <v>13</v>
      </c>
      <c r="B9" s="7"/>
    </row>
    <row r="10" spans="1:10" ht="15.75" x14ac:dyDescent="0.25">
      <c r="A10" s="13" t="s">
        <v>0</v>
      </c>
      <c r="B10" s="7"/>
    </row>
    <row r="11" spans="1:10" ht="15.75" x14ac:dyDescent="0.25">
      <c r="A11" s="22" t="s">
        <v>14</v>
      </c>
      <c r="B11" s="7"/>
    </row>
    <row r="12" spans="1:10" ht="15.75" x14ac:dyDescent="0.25">
      <c r="A12" s="14" t="s">
        <v>1</v>
      </c>
      <c r="B12" s="7"/>
    </row>
    <row r="13" spans="1:10" ht="15.75" x14ac:dyDescent="0.25">
      <c r="A13" s="15" t="s">
        <v>3</v>
      </c>
      <c r="B13" s="7"/>
    </row>
    <row r="14" spans="1:10" ht="15.75" x14ac:dyDescent="0.25">
      <c r="A14" s="16" t="s">
        <v>258</v>
      </c>
      <c r="B14" s="7"/>
    </row>
    <row r="15" spans="1:10" ht="15.75" x14ac:dyDescent="0.25">
      <c r="A15" s="16" t="s">
        <v>259</v>
      </c>
      <c r="B15" s="7"/>
    </row>
    <row r="16" spans="1:10" ht="15.75" x14ac:dyDescent="0.25">
      <c r="A16" s="16" t="s">
        <v>260</v>
      </c>
      <c r="B16" s="7"/>
    </row>
    <row r="17" spans="1:2" ht="15.75" x14ac:dyDescent="0.25">
      <c r="A17" s="16" t="s">
        <v>261</v>
      </c>
      <c r="B17" s="7"/>
    </row>
    <row r="18" spans="1:2" ht="15.75" x14ac:dyDescent="0.25">
      <c r="A18" s="16" t="s">
        <v>262</v>
      </c>
      <c r="B18" s="7"/>
    </row>
    <row r="19" spans="1:2" ht="15.75" x14ac:dyDescent="0.25">
      <c r="A19" s="16" t="s">
        <v>263</v>
      </c>
      <c r="B19" s="7"/>
    </row>
    <row r="20" spans="1:2" ht="15.75" x14ac:dyDescent="0.25">
      <c r="A20" s="16" t="s">
        <v>264</v>
      </c>
      <c r="B20" s="7"/>
    </row>
    <row r="21" spans="1:2" ht="15.75" x14ac:dyDescent="0.25">
      <c r="A21" s="24" t="s">
        <v>276</v>
      </c>
      <c r="B21" s="7"/>
    </row>
    <row r="22" spans="1:2" ht="15.75" x14ac:dyDescent="0.25">
      <c r="A22" s="24" t="s">
        <v>229</v>
      </c>
      <c r="B22" s="7"/>
    </row>
    <row r="23" spans="1:2" ht="15.75" x14ac:dyDescent="0.25">
      <c r="A23" s="15" t="s">
        <v>4</v>
      </c>
      <c r="B23" s="7"/>
    </row>
    <row r="24" spans="1:2" x14ac:dyDescent="0.25">
      <c r="A24" s="16" t="s">
        <v>46</v>
      </c>
    </row>
    <row r="25" spans="1:2" x14ac:dyDescent="0.25">
      <c r="A25" s="16" t="s">
        <v>266</v>
      </c>
    </row>
    <row r="26" spans="1:2" x14ac:dyDescent="0.25">
      <c r="A26" s="24" t="s">
        <v>282</v>
      </c>
    </row>
    <row r="27" spans="1:2" x14ac:dyDescent="0.25">
      <c r="A27" s="24" t="s">
        <v>283</v>
      </c>
    </row>
    <row r="28" spans="1:2" x14ac:dyDescent="0.25">
      <c r="A28" s="24" t="s">
        <v>284</v>
      </c>
    </row>
    <row r="29" spans="1:2" ht="15.75" x14ac:dyDescent="0.25">
      <c r="A29" s="24" t="s">
        <v>285</v>
      </c>
      <c r="B29" s="7"/>
    </row>
    <row r="30" spans="1:2" ht="15.75" x14ac:dyDescent="0.25">
      <c r="A30" s="24" t="s">
        <v>286</v>
      </c>
      <c r="B30" s="7"/>
    </row>
    <row r="31" spans="1:2" x14ac:dyDescent="0.25">
      <c r="A31" s="24" t="s">
        <v>287</v>
      </c>
    </row>
    <row r="32" spans="1:2" x14ac:dyDescent="0.25">
      <c r="A32" s="24" t="s">
        <v>294</v>
      </c>
    </row>
    <row r="33" spans="1:4" x14ac:dyDescent="0.25">
      <c r="A33" s="24" t="s">
        <v>295</v>
      </c>
    </row>
    <row r="34" spans="1:4" x14ac:dyDescent="0.25">
      <c r="A34" s="13" t="s">
        <v>2</v>
      </c>
    </row>
    <row r="35" spans="1:4" x14ac:dyDescent="0.25">
      <c r="A35" s="212" t="s">
        <v>5</v>
      </c>
      <c r="B35" s="212"/>
      <c r="C35" s="212"/>
      <c r="D35" s="212"/>
    </row>
    <row r="38" spans="1:4" ht="15.75" x14ac:dyDescent="0.25">
      <c r="A38" s="7"/>
    </row>
    <row r="39" spans="1:4" ht="15.75" x14ac:dyDescent="0.25">
      <c r="A39" s="7"/>
    </row>
  </sheetData>
  <mergeCells count="1">
    <mergeCell ref="A35:D35"/>
  </mergeCells>
  <hyperlinks>
    <hyperlink ref="A28" location="'Données comp 5 '!A1" display="Données complémentaires 5 - Part des mis en cause ayant commis plusieurs infractions"/>
    <hyperlink ref="A24" location="'Données comp 1'!A1" display="Figure complémentaire 1 - Répartition des infractions COVID-19 par période*par code NATINF"/>
    <hyperlink ref="A25" location="'Données comp 2'!A1" display="Figure complémentaire 2 - Répartition des infractions COVID-19 par nature et catégorie d'infraction en % sur la période"/>
    <hyperlink ref="A26" location="'Données comp 3'!A1" display="Données complémentaire 3 – répartition annuelle du nombre d'AFD par catégories"/>
    <hyperlink ref="A27" location="'Données comp 4'!A1" display="Données complémentaires 4 - Nombre de mineurs mis en cause pour des NATINF éliglbes à la procédure AFD"/>
    <hyperlink ref="A29" location="'Données comp 6'!A1" display="Données complémentaires 6 - Proportion de mis en cause passés par une procédure d'AFD par sexe en 2024"/>
    <hyperlink ref="A30" location="'Données comp 7'!A1" display="Données complémentaires 7 - Proportion de mis en cause passés par une procédure d'AFD par nationalité en 2024"/>
    <hyperlink ref="A31" location="'Données comp 8'!A1" display="Données complémentaires 8 - Proportion de mis en cause passés par une procédure d'AFD par âge en 2024"/>
    <hyperlink ref="A35" r:id="rId1"/>
    <hyperlink ref="A35:D35" r:id="rId2" display="Pour tout renseignement concernant nos statistiques, vous pouvez nous contacter par courriel à l'adresse suivante :  ssmsi-communication@interieur.gouv.fr"/>
    <hyperlink ref="A14" location="'Figure 1'!A1" display="Figure 1 - Nombre de victimes de vols et de violences enregistrées dans les transports en commun entre 2017 et 2022"/>
    <hyperlink ref="A15" location="'Figure 2'!A1" display="Figure 2 - Nombre de victimes de vols et de violences enregistrées dans les transports en commun en Ile de France entre 2017 et 2022"/>
    <hyperlink ref="A16" location="'Figure 3'!A1" display="Figure 3 - Répartition des infractions par catégorie et par type "/>
    <hyperlink ref="A17" location="'Figure 4'!A1" display="Figure 4 - Nombre d’infractions Covid-19 enregistrées par les forces de sécurité pendant l'état d'urgence sanitaire par taille d’unité urbaine pour 1 000 habitants"/>
    <hyperlink ref="A18" location="'Figure 5'!A1" display="Figure 5 - Nombre moyen d’infractions Covid-19 enregistrées pour 1 000 habitants par département de commission de mars 2020 à juillet 2022"/>
    <hyperlink ref="A19" location="'Figure 6'!A1" display="Figure 6 - Nombre d’infractions Covid-19 enregistrées pour cause de réitérations par taille d'unité urbaine et densité de peuplement de mars 2020 à juillet 2022"/>
    <hyperlink ref="A20" location="'Figure 7'!A1" display="Figure 7 - Nombre de personnes mises en cause pour des contraventions Covid-19, par catégorie, sexe et âge, sur le périmètre de la police nationale"/>
    <hyperlink ref="A21" location="'Figure 8'!A1" display="Figure 8 - Répartition par âge des mis en cause entre 2016-2018 et 2024"/>
    <hyperlink ref="A22" location="'Figure 9'!A1" display="Figure 9 - Profil des mis en cause selon le type de procédure utilisé en 2024"/>
    <hyperlink ref="A32" location="'Encadré 3'!A1" display="Données de l'encadré 3"/>
    <hyperlink ref="A33" location="'Encadré 4'!A1" display="Données de l'encadré 4"/>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70" zoomScaleNormal="70" workbookViewId="0">
      <selection activeCell="R19" sqref="R19"/>
    </sheetView>
  </sheetViews>
  <sheetFormatPr baseColWidth="10" defaultColWidth="11.42578125" defaultRowHeight="15" x14ac:dyDescent="0.25"/>
  <cols>
    <col min="1" max="1" width="12.5703125" style="17" customWidth="1"/>
    <col min="2" max="2" width="14.140625" style="17" customWidth="1"/>
    <col min="3" max="16384" width="11.42578125" style="17"/>
  </cols>
  <sheetData>
    <row r="1" spans="1:14" ht="16.5" x14ac:dyDescent="0.25">
      <c r="A1" s="3" t="s">
        <v>233</v>
      </c>
    </row>
    <row r="2" spans="1:14" ht="47.25" customHeight="1" x14ac:dyDescent="0.25">
      <c r="A2" s="201"/>
      <c r="B2" s="202"/>
      <c r="C2" s="195" t="s">
        <v>33</v>
      </c>
      <c r="D2" s="195"/>
      <c r="E2" s="195" t="s">
        <v>41</v>
      </c>
      <c r="F2" s="195"/>
      <c r="G2" s="195" t="s">
        <v>153</v>
      </c>
      <c r="H2" s="195"/>
      <c r="I2" s="195" t="s">
        <v>34</v>
      </c>
      <c r="J2" s="195"/>
      <c r="K2" s="195" t="s">
        <v>195</v>
      </c>
      <c r="L2" s="195"/>
      <c r="M2" s="195" t="s">
        <v>42</v>
      </c>
      <c r="N2" s="195"/>
    </row>
    <row r="3" spans="1:14" ht="15.75" thickBot="1" x14ac:dyDescent="0.3">
      <c r="A3" s="127"/>
      <c r="B3" s="128"/>
      <c r="C3" s="121" t="s">
        <v>165</v>
      </c>
      <c r="D3" s="121" t="s">
        <v>166</v>
      </c>
      <c r="E3" s="121" t="s">
        <v>165</v>
      </c>
      <c r="F3" s="121" t="s">
        <v>166</v>
      </c>
      <c r="G3" s="121" t="s">
        <v>165</v>
      </c>
      <c r="H3" s="121" t="s">
        <v>166</v>
      </c>
      <c r="I3" s="121" t="s">
        <v>165</v>
      </c>
      <c r="J3" s="121" t="s">
        <v>166</v>
      </c>
      <c r="K3" s="121" t="s">
        <v>165</v>
      </c>
      <c r="L3" s="121" t="s">
        <v>166</v>
      </c>
      <c r="M3" s="121" t="s">
        <v>165</v>
      </c>
      <c r="N3" s="121" t="s">
        <v>166</v>
      </c>
    </row>
    <row r="4" spans="1:14" x14ac:dyDescent="0.25">
      <c r="A4" s="196" t="s">
        <v>167</v>
      </c>
      <c r="B4" s="129" t="s">
        <v>154</v>
      </c>
      <c r="C4" s="130">
        <v>0</v>
      </c>
      <c r="D4" s="130">
        <v>0.15</v>
      </c>
      <c r="E4" s="130">
        <v>0</v>
      </c>
      <c r="F4" s="130">
        <v>0.08</v>
      </c>
      <c r="G4" s="130">
        <v>0</v>
      </c>
      <c r="H4" s="130">
        <v>0.13</v>
      </c>
      <c r="I4" s="130">
        <v>0</v>
      </c>
      <c r="J4" s="130">
        <v>0.05</v>
      </c>
      <c r="K4" s="130">
        <v>0</v>
      </c>
      <c r="L4" s="130">
        <v>0.22</v>
      </c>
      <c r="M4" s="130">
        <v>0</v>
      </c>
      <c r="N4" s="131">
        <v>0.13</v>
      </c>
    </row>
    <row r="5" spans="1:14" x14ac:dyDescent="0.25">
      <c r="A5" s="197"/>
      <c r="B5" s="132" t="s">
        <v>155</v>
      </c>
      <c r="C5" s="133">
        <v>0.72</v>
      </c>
      <c r="D5" s="133">
        <v>0.46</v>
      </c>
      <c r="E5" s="98">
        <v>0.45</v>
      </c>
      <c r="F5" s="98">
        <v>0.48</v>
      </c>
      <c r="G5" s="98">
        <v>0.35</v>
      </c>
      <c r="H5" s="98">
        <v>0.28999999999999998</v>
      </c>
      <c r="I5" s="98">
        <v>0.34</v>
      </c>
      <c r="J5" s="98">
        <v>0.44</v>
      </c>
      <c r="K5" s="133">
        <v>0.91</v>
      </c>
      <c r="L5" s="133">
        <v>0.38</v>
      </c>
      <c r="M5" s="98">
        <v>0.69</v>
      </c>
      <c r="N5" s="99">
        <v>0.62</v>
      </c>
    </row>
    <row r="6" spans="1:14" x14ac:dyDescent="0.25">
      <c r="A6" s="197"/>
      <c r="B6" s="132" t="s">
        <v>168</v>
      </c>
      <c r="C6" s="98">
        <v>0.23</v>
      </c>
      <c r="D6" s="98">
        <v>0.28999999999999998</v>
      </c>
      <c r="E6" s="98">
        <v>0.38</v>
      </c>
      <c r="F6" s="98">
        <v>0.33</v>
      </c>
      <c r="G6" s="98">
        <v>0.37</v>
      </c>
      <c r="H6" s="98">
        <v>0.36</v>
      </c>
      <c r="I6" s="98">
        <v>0.43</v>
      </c>
      <c r="J6" s="98">
        <v>0.39</v>
      </c>
      <c r="K6" s="98">
        <v>7.0000000000000007E-2</v>
      </c>
      <c r="L6" s="98">
        <v>0.22</v>
      </c>
      <c r="M6" s="98">
        <v>0.25</v>
      </c>
      <c r="N6" s="99">
        <v>0.21</v>
      </c>
    </row>
    <row r="7" spans="1:14" x14ac:dyDescent="0.25">
      <c r="A7" s="197"/>
      <c r="B7" s="132" t="s">
        <v>157</v>
      </c>
      <c r="C7" s="98">
        <v>0.05</v>
      </c>
      <c r="D7" s="98">
        <v>0.09</v>
      </c>
      <c r="E7" s="98">
        <v>0.14000000000000001</v>
      </c>
      <c r="F7" s="98">
        <v>0.09</v>
      </c>
      <c r="G7" s="98">
        <v>0.2</v>
      </c>
      <c r="H7" s="98">
        <v>0.17</v>
      </c>
      <c r="I7" s="98">
        <v>0.18</v>
      </c>
      <c r="J7" s="98">
        <v>0.1</v>
      </c>
      <c r="K7" s="98">
        <v>0.01</v>
      </c>
      <c r="L7" s="98">
        <v>0.15</v>
      </c>
      <c r="M7" s="98">
        <v>0.05</v>
      </c>
      <c r="N7" s="99">
        <v>0.03</v>
      </c>
    </row>
    <row r="8" spans="1:14" ht="15.75" thickBot="1" x14ac:dyDescent="0.3">
      <c r="A8" s="198"/>
      <c r="B8" s="134" t="s">
        <v>199</v>
      </c>
      <c r="C8" s="101">
        <v>0</v>
      </c>
      <c r="D8" s="101">
        <v>0.01</v>
      </c>
      <c r="E8" s="101">
        <v>0.03</v>
      </c>
      <c r="F8" s="101">
        <v>0.02</v>
      </c>
      <c r="G8" s="101">
        <v>0.09</v>
      </c>
      <c r="H8" s="101">
        <v>0.05</v>
      </c>
      <c r="I8" s="101">
        <v>0.05</v>
      </c>
      <c r="J8" s="101">
        <v>0.02</v>
      </c>
      <c r="K8" s="101">
        <v>0</v>
      </c>
      <c r="L8" s="101">
        <v>0.02</v>
      </c>
      <c r="M8" s="101">
        <v>0</v>
      </c>
      <c r="N8" s="102">
        <v>0</v>
      </c>
    </row>
    <row r="9" spans="1:14" ht="15.75" customHeight="1" x14ac:dyDescent="0.25">
      <c r="A9" s="199" t="s">
        <v>169</v>
      </c>
      <c r="B9" s="129" t="s">
        <v>163</v>
      </c>
      <c r="C9" s="135">
        <v>0.11</v>
      </c>
      <c r="D9" s="135">
        <v>0.16</v>
      </c>
      <c r="E9" s="130">
        <v>0.18</v>
      </c>
      <c r="F9" s="130">
        <v>0.37</v>
      </c>
      <c r="G9" s="130">
        <v>0.21</v>
      </c>
      <c r="H9" s="130">
        <v>0.36</v>
      </c>
      <c r="I9" s="130">
        <v>0.47</v>
      </c>
      <c r="J9" s="130">
        <v>0.93</v>
      </c>
      <c r="K9" s="130">
        <v>0.06</v>
      </c>
      <c r="L9" s="130">
        <v>0.26</v>
      </c>
      <c r="M9" s="135">
        <v>0.09</v>
      </c>
      <c r="N9" s="136">
        <v>0.08</v>
      </c>
    </row>
    <row r="10" spans="1:14" ht="15" customHeight="1" thickBot="1" x14ac:dyDescent="0.3">
      <c r="A10" s="200"/>
      <c r="B10" s="134" t="s">
        <v>170</v>
      </c>
      <c r="C10" s="101">
        <v>0.89</v>
      </c>
      <c r="D10" s="101">
        <v>0.84</v>
      </c>
      <c r="E10" s="137">
        <v>0.82</v>
      </c>
      <c r="F10" s="137">
        <v>0.63</v>
      </c>
      <c r="G10" s="137">
        <v>0.79</v>
      </c>
      <c r="H10" s="137">
        <v>0.64</v>
      </c>
      <c r="I10" s="137">
        <v>0.53</v>
      </c>
      <c r="J10" s="137">
        <v>7.0000000000000007E-2</v>
      </c>
      <c r="K10" s="137">
        <v>0.95</v>
      </c>
      <c r="L10" s="137">
        <v>0.74</v>
      </c>
      <c r="M10" s="101">
        <v>0.91</v>
      </c>
      <c r="N10" s="102">
        <v>0.92</v>
      </c>
    </row>
    <row r="11" spans="1:14" ht="15" customHeight="1" x14ac:dyDescent="0.25">
      <c r="A11" s="199" t="s">
        <v>171</v>
      </c>
      <c r="B11" s="129" t="s">
        <v>160</v>
      </c>
      <c r="C11" s="135">
        <v>7.0000000000000007E-2</v>
      </c>
      <c r="D11" s="135">
        <v>0.1</v>
      </c>
      <c r="E11" s="130">
        <v>0.15</v>
      </c>
      <c r="F11" s="130">
        <v>0.08</v>
      </c>
      <c r="G11" s="130">
        <v>0.38</v>
      </c>
      <c r="H11" s="130">
        <v>0.28000000000000003</v>
      </c>
      <c r="I11" s="135">
        <v>0.06</v>
      </c>
      <c r="J11" s="135">
        <v>0.02</v>
      </c>
      <c r="K11" s="135">
        <v>0.02</v>
      </c>
      <c r="L11" s="135">
        <v>0.12</v>
      </c>
      <c r="M11" s="135">
        <v>0.01</v>
      </c>
      <c r="N11" s="136">
        <v>0.01</v>
      </c>
    </row>
    <row r="12" spans="1:14" ht="15" customHeight="1" thickBot="1" x14ac:dyDescent="0.3">
      <c r="A12" s="200"/>
      <c r="B12" s="134" t="s">
        <v>161</v>
      </c>
      <c r="C12" s="101">
        <v>0.93</v>
      </c>
      <c r="D12" s="101">
        <v>0.9</v>
      </c>
      <c r="E12" s="137">
        <v>0.85</v>
      </c>
      <c r="F12" s="137">
        <v>0.92</v>
      </c>
      <c r="G12" s="137">
        <v>0.62</v>
      </c>
      <c r="H12" s="137">
        <v>0.72</v>
      </c>
      <c r="I12" s="101">
        <v>0.94</v>
      </c>
      <c r="J12" s="101">
        <v>0.98</v>
      </c>
      <c r="K12" s="101">
        <v>0.98</v>
      </c>
      <c r="L12" s="101">
        <v>0.88</v>
      </c>
      <c r="M12" s="101">
        <v>0.99</v>
      </c>
      <c r="N12" s="102">
        <v>0.99</v>
      </c>
    </row>
    <row r="13" spans="1:14" ht="15" customHeight="1" x14ac:dyDescent="0.25">
      <c r="A13" s="18" t="s">
        <v>220</v>
      </c>
    </row>
    <row r="14" spans="1:14" x14ac:dyDescent="0.25">
      <c r="A14" s="18" t="s">
        <v>203</v>
      </c>
    </row>
    <row r="15" spans="1:14" x14ac:dyDescent="0.25">
      <c r="A15" s="18" t="s">
        <v>224</v>
      </c>
    </row>
    <row r="18" spans="2:10" ht="48" customHeight="1" x14ac:dyDescent="0.25">
      <c r="B18" s="157"/>
      <c r="C18" s="195" t="s">
        <v>33</v>
      </c>
      <c r="D18" s="195"/>
      <c r="E18" s="195" t="s">
        <v>153</v>
      </c>
      <c r="F18" s="195"/>
      <c r="G18" s="195" t="s">
        <v>34</v>
      </c>
      <c r="H18" s="195"/>
      <c r="I18" s="195" t="s">
        <v>195</v>
      </c>
      <c r="J18" s="195"/>
    </row>
    <row r="19" spans="2:10" ht="30" x14ac:dyDescent="0.25">
      <c r="B19" s="157"/>
      <c r="C19" s="182" t="s">
        <v>165</v>
      </c>
      <c r="D19" s="182" t="s">
        <v>208</v>
      </c>
      <c r="E19" s="182" t="s">
        <v>165</v>
      </c>
      <c r="F19" s="182" t="s">
        <v>208</v>
      </c>
      <c r="G19" s="182" t="s">
        <v>165</v>
      </c>
      <c r="H19" s="182" t="s">
        <v>208</v>
      </c>
      <c r="I19" s="182" t="s">
        <v>165</v>
      </c>
      <c r="J19" s="182" t="s">
        <v>208</v>
      </c>
    </row>
    <row r="20" spans="2:10" x14ac:dyDescent="0.25">
      <c r="B20" s="122" t="s">
        <v>204</v>
      </c>
      <c r="C20" s="122"/>
      <c r="D20" s="122"/>
      <c r="E20" s="122"/>
      <c r="F20" s="122"/>
      <c r="G20" s="122"/>
      <c r="H20" s="122"/>
      <c r="I20" s="122"/>
      <c r="J20" s="122"/>
    </row>
    <row r="21" spans="2:10" x14ac:dyDescent="0.25">
      <c r="B21" s="122" t="s">
        <v>154</v>
      </c>
      <c r="C21" s="133">
        <v>0</v>
      </c>
      <c r="D21" s="133">
        <v>0.15</v>
      </c>
      <c r="E21" s="133">
        <v>0</v>
      </c>
      <c r="F21" s="133">
        <v>0.13</v>
      </c>
      <c r="G21" s="133">
        <v>0</v>
      </c>
      <c r="H21" s="133">
        <v>0.05</v>
      </c>
      <c r="I21" s="133">
        <v>0</v>
      </c>
      <c r="J21" s="133">
        <v>0.22</v>
      </c>
    </row>
    <row r="22" spans="2:10" x14ac:dyDescent="0.25">
      <c r="B22" s="122" t="s">
        <v>155</v>
      </c>
      <c r="C22" s="133">
        <v>0.72</v>
      </c>
      <c r="D22" s="133">
        <v>0.46</v>
      </c>
      <c r="E22" s="98">
        <v>0.35</v>
      </c>
      <c r="F22" s="98">
        <v>0.28999999999999998</v>
      </c>
      <c r="G22" s="98">
        <v>0.34</v>
      </c>
      <c r="H22" s="98">
        <v>0.44</v>
      </c>
      <c r="I22" s="133">
        <v>0.91</v>
      </c>
      <c r="J22" s="133">
        <v>0.38</v>
      </c>
    </row>
    <row r="23" spans="2:10" x14ac:dyDescent="0.25">
      <c r="B23" s="122" t="s">
        <v>168</v>
      </c>
      <c r="C23" s="98">
        <v>0.23</v>
      </c>
      <c r="D23" s="98">
        <v>0.28999999999999998</v>
      </c>
      <c r="E23" s="98">
        <v>0.37</v>
      </c>
      <c r="F23" s="98">
        <v>0.36</v>
      </c>
      <c r="G23" s="98">
        <v>0.43</v>
      </c>
      <c r="H23" s="98">
        <v>0.39</v>
      </c>
      <c r="I23" s="98">
        <v>7.0000000000000007E-2</v>
      </c>
      <c r="J23" s="98">
        <v>0.22</v>
      </c>
    </row>
    <row r="24" spans="2:10" x14ac:dyDescent="0.25">
      <c r="B24" s="122" t="s">
        <v>157</v>
      </c>
      <c r="C24" s="98">
        <v>0.05</v>
      </c>
      <c r="D24" s="98">
        <v>0.09</v>
      </c>
      <c r="E24" s="98">
        <v>0.2</v>
      </c>
      <c r="F24" s="98">
        <v>0.17</v>
      </c>
      <c r="G24" s="98">
        <v>0.18</v>
      </c>
      <c r="H24" s="98">
        <v>0.1</v>
      </c>
      <c r="I24" s="98">
        <v>0.01</v>
      </c>
      <c r="J24" s="98">
        <v>0.15</v>
      </c>
    </row>
    <row r="25" spans="2:10" x14ac:dyDescent="0.25">
      <c r="B25" s="122" t="s">
        <v>199</v>
      </c>
      <c r="C25" s="98">
        <v>0</v>
      </c>
      <c r="D25" s="98">
        <v>0.01</v>
      </c>
      <c r="E25" s="98">
        <v>0.09</v>
      </c>
      <c r="F25" s="98">
        <v>0.05</v>
      </c>
      <c r="G25" s="98">
        <v>0.05</v>
      </c>
      <c r="H25" s="98">
        <v>0.02</v>
      </c>
      <c r="I25" s="98">
        <v>0</v>
      </c>
      <c r="J25" s="98">
        <v>0.02</v>
      </c>
    </row>
    <row r="26" spans="2:10" x14ac:dyDescent="0.25">
      <c r="B26" s="122" t="s">
        <v>205</v>
      </c>
      <c r="C26" s="122"/>
      <c r="D26" s="122"/>
      <c r="E26" s="122"/>
      <c r="F26" s="122"/>
      <c r="G26" s="122"/>
      <c r="H26" s="122"/>
      <c r="I26" s="122"/>
      <c r="J26" s="122"/>
    </row>
    <row r="27" spans="2:10" x14ac:dyDescent="0.25">
      <c r="B27" s="122" t="s">
        <v>160</v>
      </c>
      <c r="C27" s="98">
        <v>7.0000000000000007E-2</v>
      </c>
      <c r="D27" s="98">
        <v>0.1</v>
      </c>
      <c r="E27" s="133">
        <v>0.38</v>
      </c>
      <c r="F27" s="133">
        <v>0.28000000000000003</v>
      </c>
      <c r="G27" s="98">
        <v>0.06</v>
      </c>
      <c r="H27" s="98">
        <v>0.02</v>
      </c>
      <c r="I27" s="98">
        <v>0.02</v>
      </c>
      <c r="J27" s="98">
        <v>0.12</v>
      </c>
    </row>
    <row r="28" spans="2:10" x14ac:dyDescent="0.25">
      <c r="B28" s="122" t="s">
        <v>161</v>
      </c>
      <c r="C28" s="98">
        <v>0.93</v>
      </c>
      <c r="D28" s="98">
        <v>0.9</v>
      </c>
      <c r="E28" s="133">
        <v>0.62</v>
      </c>
      <c r="F28" s="133">
        <v>0.72</v>
      </c>
      <c r="G28" s="98">
        <v>0.94</v>
      </c>
      <c r="H28" s="98">
        <v>0.98</v>
      </c>
      <c r="I28" s="98">
        <v>0.98</v>
      </c>
      <c r="J28" s="98">
        <v>0.88</v>
      </c>
    </row>
    <row r="29" spans="2:10" x14ac:dyDescent="0.25">
      <c r="B29" s="122" t="s">
        <v>209</v>
      </c>
      <c r="C29" s="122"/>
      <c r="D29" s="122"/>
      <c r="E29" s="122"/>
      <c r="F29" s="122"/>
      <c r="G29" s="122"/>
      <c r="H29" s="122"/>
      <c r="I29" s="122"/>
      <c r="J29" s="122"/>
    </row>
    <row r="30" spans="2:10" x14ac:dyDescent="0.25">
      <c r="B30" s="216" t="s">
        <v>277</v>
      </c>
      <c r="C30" s="98">
        <v>0.11</v>
      </c>
      <c r="D30" s="98">
        <v>0.16</v>
      </c>
      <c r="E30" s="133">
        <v>0.21</v>
      </c>
      <c r="F30" s="133">
        <v>0.36</v>
      </c>
      <c r="G30" s="133">
        <v>0.47</v>
      </c>
      <c r="H30" s="133">
        <v>0.93</v>
      </c>
      <c r="I30" s="133">
        <v>0.06</v>
      </c>
      <c r="J30" s="133">
        <v>0.26</v>
      </c>
    </row>
    <row r="31" spans="2:10" x14ac:dyDescent="0.25">
      <c r="B31" s="122" t="s">
        <v>170</v>
      </c>
      <c r="C31" s="98">
        <v>0.89</v>
      </c>
      <c r="D31" s="98">
        <v>0.84</v>
      </c>
      <c r="E31" s="133">
        <v>0.79</v>
      </c>
      <c r="F31" s="133">
        <v>0.64</v>
      </c>
      <c r="G31" s="133">
        <v>0.53</v>
      </c>
      <c r="H31" s="133">
        <v>7.0000000000000007E-2</v>
      </c>
      <c r="I31" s="133">
        <v>0.95</v>
      </c>
      <c r="J31" s="133">
        <v>0.74</v>
      </c>
    </row>
  </sheetData>
  <mergeCells count="14">
    <mergeCell ref="M2:N2"/>
    <mergeCell ref="A4:A8"/>
    <mergeCell ref="A9:A10"/>
    <mergeCell ref="A11:A12"/>
    <mergeCell ref="A2:B2"/>
    <mergeCell ref="C2:D2"/>
    <mergeCell ref="E2:F2"/>
    <mergeCell ref="G2:H2"/>
    <mergeCell ref="I2:J2"/>
    <mergeCell ref="C18:D18"/>
    <mergeCell ref="E18:F18"/>
    <mergeCell ref="G18:H18"/>
    <mergeCell ref="I18:J18"/>
    <mergeCell ref="K2:L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G7" sqref="G7"/>
    </sheetView>
  </sheetViews>
  <sheetFormatPr baseColWidth="10" defaultRowHeight="15" x14ac:dyDescent="0.25"/>
  <cols>
    <col min="1" max="1" width="26" style="17" customWidth="1"/>
    <col min="2" max="2" width="20.85546875" customWidth="1"/>
    <col min="3" max="4" width="19.28515625" bestFit="1" customWidth="1"/>
    <col min="5" max="5" width="16" customWidth="1"/>
    <col min="6" max="6" width="19.28515625" bestFit="1" customWidth="1"/>
    <col min="7" max="7" width="18.7109375" bestFit="1" customWidth="1"/>
    <col min="10" max="10" width="53.7109375" customWidth="1"/>
  </cols>
  <sheetData>
    <row r="1" spans="1:7" s="17" customFormat="1" ht="16.5" x14ac:dyDescent="0.25">
      <c r="A1" s="3" t="s">
        <v>45</v>
      </c>
    </row>
    <row r="2" spans="1:7" s="17" customFormat="1" x14ac:dyDescent="0.25"/>
    <row r="3" spans="1:7" ht="15.75" thickBot="1" x14ac:dyDescent="0.3"/>
    <row r="4" spans="1:7" ht="15.75" thickBot="1" x14ac:dyDescent="0.3">
      <c r="A4" s="8"/>
      <c r="B4" s="59" t="s">
        <v>15</v>
      </c>
      <c r="C4" s="60" t="s">
        <v>16</v>
      </c>
      <c r="D4" s="60" t="s">
        <v>17</v>
      </c>
      <c r="E4" s="60" t="s">
        <v>18</v>
      </c>
      <c r="F4" s="60" t="s">
        <v>19</v>
      </c>
      <c r="G4" s="61" t="s">
        <v>20</v>
      </c>
    </row>
    <row r="5" spans="1:7" x14ac:dyDescent="0.25">
      <c r="A5" s="57" t="s">
        <v>38</v>
      </c>
      <c r="B5" s="62">
        <v>95</v>
      </c>
      <c r="C5" s="63">
        <v>87</v>
      </c>
      <c r="D5" s="63">
        <v>78</v>
      </c>
      <c r="E5" s="63">
        <v>75</v>
      </c>
      <c r="F5" s="63">
        <v>70</v>
      </c>
      <c r="G5" s="64">
        <v>61</v>
      </c>
    </row>
    <row r="6" spans="1:7" ht="15.75" thickBot="1" x14ac:dyDescent="0.3">
      <c r="A6" s="58" t="s">
        <v>39</v>
      </c>
      <c r="B6" s="65">
        <v>5</v>
      </c>
      <c r="C6" s="66">
        <v>13</v>
      </c>
      <c r="D6" s="66">
        <v>22</v>
      </c>
      <c r="E6" s="66">
        <v>25</v>
      </c>
      <c r="F6" s="66">
        <v>30</v>
      </c>
      <c r="G6" s="67">
        <v>39</v>
      </c>
    </row>
    <row r="7" spans="1:7" ht="30.75" thickBot="1" x14ac:dyDescent="0.3">
      <c r="A7" s="68" t="s">
        <v>40</v>
      </c>
      <c r="B7" s="69">
        <v>4512900</v>
      </c>
      <c r="C7" s="70">
        <v>3999800</v>
      </c>
      <c r="D7" s="70">
        <v>4408300</v>
      </c>
      <c r="E7" s="70">
        <v>4831300</v>
      </c>
      <c r="F7" s="70">
        <v>5075500</v>
      </c>
      <c r="G7" s="71">
        <v>5203600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baseColWidth="10" defaultRowHeight="15" x14ac:dyDescent="0.25"/>
  <cols>
    <col min="1" max="1" width="24.7109375" customWidth="1"/>
    <col min="2" max="2" width="18.42578125" bestFit="1" customWidth="1"/>
    <col min="3" max="3" width="18.7109375" bestFit="1" customWidth="1"/>
    <col min="4" max="6" width="19.7109375" bestFit="1" customWidth="1"/>
    <col min="7" max="7" width="20" bestFit="1" customWidth="1"/>
    <col min="8" max="8" width="12.5703125" bestFit="1" customWidth="1"/>
  </cols>
  <sheetData>
    <row r="1" spans="1:8" ht="16.5" x14ac:dyDescent="0.25">
      <c r="A1" s="3" t="s">
        <v>265</v>
      </c>
    </row>
    <row r="4" spans="1:8" ht="15.75" thickBot="1" x14ac:dyDescent="0.3"/>
    <row r="5" spans="1:8" x14ac:dyDescent="0.25">
      <c r="A5" s="72" t="s">
        <v>21</v>
      </c>
      <c r="B5" s="76" t="s">
        <v>15</v>
      </c>
      <c r="C5" s="77" t="s">
        <v>16</v>
      </c>
      <c r="D5" s="77" t="s">
        <v>17</v>
      </c>
      <c r="E5" s="77" t="s">
        <v>18</v>
      </c>
      <c r="F5" s="77" t="s">
        <v>19</v>
      </c>
      <c r="G5" s="78" t="s">
        <v>20</v>
      </c>
    </row>
    <row r="6" spans="1:8" ht="15.75" thickBot="1" x14ac:dyDescent="0.3">
      <c r="A6" s="73" t="s">
        <v>28</v>
      </c>
      <c r="B6" s="79">
        <f>ROUND(41700,-1)</f>
        <v>41700</v>
      </c>
      <c r="C6" s="80">
        <f>ROUND(72100,-1)</f>
        <v>72100</v>
      </c>
      <c r="D6" s="80">
        <f>ROUND(104400,-1)</f>
        <v>104400</v>
      </c>
      <c r="E6" s="80">
        <f>ROUND(127904,-1)</f>
        <v>127900</v>
      </c>
      <c r="F6" s="80">
        <f>ROUND(158700,-1)</f>
        <v>158700</v>
      </c>
      <c r="G6" s="81">
        <f>ROUND(204700,-1)</f>
        <v>204700</v>
      </c>
      <c r="H6" s="144"/>
    </row>
    <row r="7" spans="1:8" ht="15.75" thickBot="1" x14ac:dyDescent="0.3">
      <c r="A7" s="73" t="s">
        <v>29</v>
      </c>
      <c r="B7" s="79">
        <f>ROUND(15600,-1)</f>
        <v>15600</v>
      </c>
      <c r="C7" s="80">
        <f>ROUND(19800,-1)</f>
        <v>19800</v>
      </c>
      <c r="D7" s="80">
        <f>ROUND(22700,-1)</f>
        <v>22700</v>
      </c>
      <c r="E7" s="80">
        <f>ROUND(25002,-1)</f>
        <v>25000</v>
      </c>
      <c r="F7" s="80">
        <f>ROUND(31600,-1)</f>
        <v>31600</v>
      </c>
      <c r="G7" s="81">
        <f>ROUND(42700,-1)</f>
        <v>42700</v>
      </c>
      <c r="H7" s="144"/>
    </row>
    <row r="8" spans="1:8" ht="15.75" thickBot="1" x14ac:dyDescent="0.3">
      <c r="A8" s="74" t="s">
        <v>30</v>
      </c>
      <c r="B8" s="79"/>
      <c r="C8" s="80"/>
      <c r="D8" s="80"/>
      <c r="E8" s="80"/>
      <c r="F8" s="80" t="s">
        <v>7</v>
      </c>
      <c r="G8" s="80" t="s">
        <v>7</v>
      </c>
      <c r="H8" s="144"/>
    </row>
    <row r="9" spans="1:8" ht="23.25" thickBot="1" x14ac:dyDescent="0.3">
      <c r="A9" s="75" t="s">
        <v>31</v>
      </c>
      <c r="B9" s="79"/>
      <c r="C9" s="80"/>
      <c r="D9" s="80"/>
      <c r="E9" s="80"/>
      <c r="F9" s="80">
        <v>30</v>
      </c>
      <c r="G9" s="81">
        <f>ROUND(299,-1)</f>
        <v>300</v>
      </c>
      <c r="H9" s="144"/>
    </row>
    <row r="10" spans="1:8" ht="15.75" thickBot="1" x14ac:dyDescent="0.3">
      <c r="A10" s="75" t="s">
        <v>43</v>
      </c>
      <c r="B10" s="79"/>
      <c r="C10" s="80"/>
      <c r="D10" s="80">
        <v>20</v>
      </c>
      <c r="E10" s="80">
        <f>ROUND(28,-1)</f>
        <v>30</v>
      </c>
      <c r="F10" s="80" t="s">
        <v>7</v>
      </c>
      <c r="G10" s="81">
        <f>ROUND(59,-1)</f>
        <v>60</v>
      </c>
      <c r="H10" s="144"/>
    </row>
    <row r="11" spans="1:8" ht="23.25" thickBot="1" x14ac:dyDescent="0.3">
      <c r="A11" s="75" t="s">
        <v>44</v>
      </c>
      <c r="B11" s="79"/>
      <c r="C11" s="80"/>
      <c r="D11" s="80">
        <f>ROUND(328,-1)</f>
        <v>330</v>
      </c>
      <c r="E11" s="80">
        <v>5000</v>
      </c>
      <c r="F11" s="80">
        <f>ROUND(7903,-1)</f>
        <v>7900</v>
      </c>
      <c r="G11" s="81">
        <f>ROUND(8600,-1)</f>
        <v>8600</v>
      </c>
      <c r="H11" s="144"/>
    </row>
    <row r="12" spans="1:8" ht="15.75" thickBot="1" x14ac:dyDescent="0.3">
      <c r="A12" s="73" t="s">
        <v>33</v>
      </c>
      <c r="B12" s="79"/>
      <c r="C12" s="80">
        <f>ROUND(29400,-1)</f>
        <v>29400</v>
      </c>
      <c r="D12" s="80">
        <v>105400</v>
      </c>
      <c r="E12" s="80">
        <f>ROUND(143300,-1)</f>
        <v>143300</v>
      </c>
      <c r="F12" s="80">
        <f>ROUND(162600,-1)</f>
        <v>162600</v>
      </c>
      <c r="G12" s="81">
        <f>ROUND(196400,-1)</f>
        <v>196400</v>
      </c>
      <c r="H12" s="144"/>
    </row>
    <row r="13" spans="1:8" ht="15.75" thickBot="1" x14ac:dyDescent="0.3">
      <c r="A13" s="73" t="s">
        <v>34</v>
      </c>
      <c r="B13" s="79"/>
      <c r="C13" s="80"/>
      <c r="D13" s="80"/>
      <c r="E13" s="80"/>
      <c r="F13" s="80">
        <f>ROUND(6000,-1)</f>
        <v>6000</v>
      </c>
      <c r="G13" s="81">
        <f>ROUND(15800,-1)</f>
        <v>15800</v>
      </c>
      <c r="H13" s="144"/>
    </row>
    <row r="14" spans="1:8" ht="15.75" thickBot="1" x14ac:dyDescent="0.3">
      <c r="A14" s="74" t="s">
        <v>35</v>
      </c>
      <c r="B14" s="82"/>
      <c r="C14" s="83"/>
      <c r="D14" s="83"/>
      <c r="E14" s="83"/>
      <c r="F14" s="83">
        <f>ROUND(8700,-1)</f>
        <v>8700</v>
      </c>
      <c r="G14" s="84">
        <f>ROUND(27202,-1)</f>
        <v>27200</v>
      </c>
      <c r="H14" s="14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workbookViewId="0">
      <selection activeCell="K15" sqref="K15"/>
    </sheetView>
  </sheetViews>
  <sheetFormatPr baseColWidth="10" defaultRowHeight="15" x14ac:dyDescent="0.25"/>
  <cols>
    <col min="1" max="1" width="16.28515625" customWidth="1"/>
  </cols>
  <sheetData>
    <row r="1" spans="1:11" ht="17.25" thickBot="1" x14ac:dyDescent="0.3">
      <c r="A1" s="3" t="s">
        <v>293</v>
      </c>
    </row>
    <row r="2" spans="1:11" ht="15.75" thickBot="1" x14ac:dyDescent="0.3">
      <c r="B2" s="209" t="s">
        <v>191</v>
      </c>
      <c r="C2" s="210"/>
      <c r="D2" s="210"/>
      <c r="E2" s="210"/>
      <c r="F2" s="211"/>
      <c r="G2" s="209" t="s">
        <v>33</v>
      </c>
      <c r="H2" s="210"/>
      <c r="I2" s="210"/>
      <c r="J2" s="210"/>
      <c r="K2" s="211"/>
    </row>
    <row r="3" spans="1:11" ht="103.5" thickBot="1" x14ac:dyDescent="0.3">
      <c r="A3" s="147" t="s">
        <v>47</v>
      </c>
      <c r="B3" s="89" t="s">
        <v>185</v>
      </c>
      <c r="C3" s="89" t="s">
        <v>186</v>
      </c>
      <c r="D3" s="89" t="s">
        <v>49</v>
      </c>
      <c r="E3" s="90" t="s">
        <v>193</v>
      </c>
      <c r="F3" s="90" t="s">
        <v>48</v>
      </c>
      <c r="G3" s="147" t="s">
        <v>190</v>
      </c>
      <c r="H3" s="89" t="s">
        <v>186</v>
      </c>
      <c r="I3" s="89" t="s">
        <v>49</v>
      </c>
      <c r="J3" s="90" t="s">
        <v>192</v>
      </c>
      <c r="K3" s="90" t="s">
        <v>48</v>
      </c>
    </row>
    <row r="4" spans="1:11" x14ac:dyDescent="0.25">
      <c r="A4" s="148" t="s">
        <v>114</v>
      </c>
      <c r="B4" s="149">
        <v>576</v>
      </c>
      <c r="C4" s="149">
        <v>1667</v>
      </c>
      <c r="D4" s="149">
        <v>1123</v>
      </c>
      <c r="E4" s="150">
        <v>189.40972222222223</v>
      </c>
      <c r="F4" s="151">
        <v>67.366526694661061</v>
      </c>
      <c r="G4" s="148">
        <v>960</v>
      </c>
      <c r="H4" s="149">
        <v>1419</v>
      </c>
      <c r="I4" s="149">
        <v>1114</v>
      </c>
      <c r="J4" s="150">
        <v>47.8125</v>
      </c>
      <c r="K4" s="151">
        <v>78.505990133897114</v>
      </c>
    </row>
    <row r="5" spans="1:11" x14ac:dyDescent="0.25">
      <c r="A5" s="148" t="s">
        <v>62</v>
      </c>
      <c r="B5" s="149">
        <v>719</v>
      </c>
      <c r="C5" s="149">
        <v>3142</v>
      </c>
      <c r="D5" s="149">
        <v>2437</v>
      </c>
      <c r="E5" s="150">
        <v>336.99582753824757</v>
      </c>
      <c r="F5" s="151">
        <v>77.562062380649266</v>
      </c>
      <c r="G5" s="148">
        <v>904</v>
      </c>
      <c r="H5" s="149">
        <v>1861</v>
      </c>
      <c r="I5" s="149">
        <v>1145</v>
      </c>
      <c r="J5" s="150">
        <v>105.86283185840708</v>
      </c>
      <c r="K5" s="151">
        <v>61.526061257388498</v>
      </c>
    </row>
    <row r="6" spans="1:11" x14ac:dyDescent="0.25">
      <c r="A6" s="148" t="s">
        <v>72</v>
      </c>
      <c r="B6" s="149">
        <v>419</v>
      </c>
      <c r="C6" s="149">
        <v>1564</v>
      </c>
      <c r="D6" s="149">
        <v>1154</v>
      </c>
      <c r="E6" s="150">
        <v>273.26968973747012</v>
      </c>
      <c r="F6" s="151">
        <v>73.785166240409211</v>
      </c>
      <c r="G6" s="148">
        <v>549</v>
      </c>
      <c r="H6" s="149">
        <v>1481</v>
      </c>
      <c r="I6" s="149">
        <v>994</v>
      </c>
      <c r="J6" s="150">
        <v>169.7632058287796</v>
      </c>
      <c r="K6" s="151">
        <v>67.116812964213366</v>
      </c>
    </row>
    <row r="7" spans="1:11" x14ac:dyDescent="0.25">
      <c r="A7" s="148" t="s">
        <v>96</v>
      </c>
      <c r="B7" s="149">
        <v>192</v>
      </c>
      <c r="C7" s="149">
        <v>692</v>
      </c>
      <c r="D7" s="149">
        <v>500</v>
      </c>
      <c r="E7" s="150">
        <v>260.41666666666663</v>
      </c>
      <c r="F7" s="151">
        <v>72.25433526011561</v>
      </c>
      <c r="G7" s="148">
        <v>568</v>
      </c>
      <c r="H7" s="149">
        <v>1121</v>
      </c>
      <c r="I7" s="149">
        <v>498</v>
      </c>
      <c r="J7" s="150">
        <v>97.359154929577457</v>
      </c>
      <c r="K7" s="151">
        <v>44.424620874219443</v>
      </c>
    </row>
    <row r="8" spans="1:11" x14ac:dyDescent="0.25">
      <c r="A8" s="148" t="s">
        <v>149</v>
      </c>
      <c r="B8" s="149">
        <v>149</v>
      </c>
      <c r="C8" s="149">
        <v>321</v>
      </c>
      <c r="D8" s="149">
        <v>176</v>
      </c>
      <c r="E8" s="150">
        <v>115.43624161073826</v>
      </c>
      <c r="F8" s="151">
        <v>54.828660436137064</v>
      </c>
      <c r="G8" s="148">
        <v>511</v>
      </c>
      <c r="H8" s="149">
        <v>553</v>
      </c>
      <c r="I8" s="149">
        <v>352</v>
      </c>
      <c r="J8" s="150">
        <v>8.2191780821917799</v>
      </c>
      <c r="K8" s="151">
        <v>63.652802893309222</v>
      </c>
    </row>
    <row r="9" spans="1:11" x14ac:dyDescent="0.25">
      <c r="A9" s="148" t="s">
        <v>57</v>
      </c>
      <c r="B9" s="149">
        <v>1243</v>
      </c>
      <c r="C9" s="149">
        <v>4214</v>
      </c>
      <c r="D9" s="149">
        <v>3431</v>
      </c>
      <c r="E9" s="150">
        <v>239.01850362027352</v>
      </c>
      <c r="F9" s="151">
        <v>81.419079259610811</v>
      </c>
      <c r="G9" s="148">
        <v>2169</v>
      </c>
      <c r="H9" s="149">
        <v>5536</v>
      </c>
      <c r="I9" s="149">
        <v>4351</v>
      </c>
      <c r="J9" s="150">
        <v>155.23282618718304</v>
      </c>
      <c r="K9" s="151">
        <v>78.594653179190757</v>
      </c>
    </row>
    <row r="10" spans="1:11" x14ac:dyDescent="0.25">
      <c r="A10" s="148" t="s">
        <v>121</v>
      </c>
      <c r="B10" s="149">
        <v>284</v>
      </c>
      <c r="C10" s="149">
        <v>1223</v>
      </c>
      <c r="D10" s="149">
        <v>793</v>
      </c>
      <c r="E10" s="150">
        <v>330.63380281690138</v>
      </c>
      <c r="F10" s="151">
        <v>64.840556009811934</v>
      </c>
      <c r="G10" s="148">
        <v>631</v>
      </c>
      <c r="H10" s="149">
        <v>921</v>
      </c>
      <c r="I10" s="149">
        <v>601</v>
      </c>
      <c r="J10" s="150">
        <v>45.95879556259905</v>
      </c>
      <c r="K10" s="151">
        <v>65.25515743756786</v>
      </c>
    </row>
    <row r="11" spans="1:11" x14ac:dyDescent="0.25">
      <c r="A11" s="148" t="s">
        <v>134</v>
      </c>
      <c r="B11" s="149">
        <v>296</v>
      </c>
      <c r="C11" s="149">
        <v>833</v>
      </c>
      <c r="D11" s="149">
        <v>562</v>
      </c>
      <c r="E11" s="150">
        <v>181.41891891891893</v>
      </c>
      <c r="F11" s="151">
        <v>67.466986794717883</v>
      </c>
      <c r="G11" s="148">
        <v>443</v>
      </c>
      <c r="H11" s="149">
        <v>640</v>
      </c>
      <c r="I11" s="149">
        <v>454</v>
      </c>
      <c r="J11" s="150">
        <v>44.469525959367942</v>
      </c>
      <c r="K11" s="151">
        <v>70.9375</v>
      </c>
    </row>
    <row r="12" spans="1:11" x14ac:dyDescent="0.25">
      <c r="A12" s="148" t="s">
        <v>137</v>
      </c>
      <c r="B12" s="149">
        <v>197</v>
      </c>
      <c r="C12" s="149">
        <v>549</v>
      </c>
      <c r="D12" s="149">
        <v>335</v>
      </c>
      <c r="E12" s="150">
        <v>178.68020304568529</v>
      </c>
      <c r="F12" s="151">
        <v>61.020036429872491</v>
      </c>
      <c r="G12" s="148">
        <v>189</v>
      </c>
      <c r="H12" s="149">
        <v>469</v>
      </c>
      <c r="I12" s="149">
        <v>321</v>
      </c>
      <c r="J12" s="150">
        <v>148.14814814814815</v>
      </c>
      <c r="K12" s="151">
        <v>68.443496801705763</v>
      </c>
    </row>
    <row r="13" spans="1:11" x14ac:dyDescent="0.25">
      <c r="A13" s="148" t="s">
        <v>142</v>
      </c>
      <c r="B13" s="149">
        <v>530</v>
      </c>
      <c r="C13" s="149">
        <v>1116</v>
      </c>
      <c r="D13" s="149">
        <v>667</v>
      </c>
      <c r="E13" s="150">
        <v>110.56603773584905</v>
      </c>
      <c r="F13" s="151">
        <v>59.767025089605731</v>
      </c>
      <c r="G13" s="148">
        <v>517</v>
      </c>
      <c r="H13" s="149">
        <v>533</v>
      </c>
      <c r="I13" s="149">
        <v>229</v>
      </c>
      <c r="J13" s="150">
        <v>3.0947775628626695</v>
      </c>
      <c r="K13" s="151">
        <v>42.964352720450286</v>
      </c>
    </row>
    <row r="14" spans="1:11" x14ac:dyDescent="0.25">
      <c r="A14" s="148" t="s">
        <v>131</v>
      </c>
      <c r="B14" s="149">
        <v>539</v>
      </c>
      <c r="C14" s="149">
        <v>1398</v>
      </c>
      <c r="D14" s="149">
        <v>926</v>
      </c>
      <c r="E14" s="150">
        <v>159.36920222634507</v>
      </c>
      <c r="F14" s="151">
        <v>66.237482117310435</v>
      </c>
      <c r="G14" s="148">
        <v>621</v>
      </c>
      <c r="H14" s="149">
        <v>1104</v>
      </c>
      <c r="I14" s="149">
        <v>804</v>
      </c>
      <c r="J14" s="150">
        <v>77.777777777777786</v>
      </c>
      <c r="K14" s="151">
        <v>72.826086956521735</v>
      </c>
    </row>
    <row r="15" spans="1:11" x14ac:dyDescent="0.25">
      <c r="A15" s="148" t="s">
        <v>93</v>
      </c>
      <c r="B15" s="149">
        <v>265</v>
      </c>
      <c r="C15" s="149">
        <v>605</v>
      </c>
      <c r="D15" s="149">
        <v>429</v>
      </c>
      <c r="E15" s="150">
        <v>128.30188679245282</v>
      </c>
      <c r="F15" s="151">
        <v>70.909090909090907</v>
      </c>
      <c r="G15" s="148">
        <v>390</v>
      </c>
      <c r="H15" s="149">
        <v>874</v>
      </c>
      <c r="I15" s="149">
        <v>567</v>
      </c>
      <c r="J15" s="150">
        <v>124.1025641025641</v>
      </c>
      <c r="K15" s="151">
        <v>64.874141876430201</v>
      </c>
    </row>
    <row r="16" spans="1:11" x14ac:dyDescent="0.25">
      <c r="A16" s="148" t="s">
        <v>53</v>
      </c>
      <c r="B16" s="149">
        <v>3070</v>
      </c>
      <c r="C16" s="149">
        <v>13139</v>
      </c>
      <c r="D16" s="149">
        <v>10967</v>
      </c>
      <c r="E16" s="150">
        <v>327.98045602605862</v>
      </c>
      <c r="F16" s="151">
        <v>83.469061572417985</v>
      </c>
      <c r="G16" s="148">
        <v>3580</v>
      </c>
      <c r="H16" s="149">
        <v>22546</v>
      </c>
      <c r="I16" s="149">
        <v>20589</v>
      </c>
      <c r="J16" s="150">
        <v>529.7765363128492</v>
      </c>
      <c r="K16" s="151">
        <v>91.319968065288748</v>
      </c>
    </row>
    <row r="17" spans="1:11" x14ac:dyDescent="0.25">
      <c r="A17" s="148" t="s">
        <v>103</v>
      </c>
      <c r="B17" s="149">
        <v>1067</v>
      </c>
      <c r="C17" s="149">
        <v>1974</v>
      </c>
      <c r="D17" s="149">
        <v>1368</v>
      </c>
      <c r="E17" s="150">
        <v>85.004686035613872</v>
      </c>
      <c r="F17" s="151">
        <v>69.300911854103347</v>
      </c>
      <c r="G17" s="148">
        <v>801</v>
      </c>
      <c r="H17" s="149">
        <v>1770</v>
      </c>
      <c r="I17" s="149">
        <v>1309</v>
      </c>
      <c r="J17" s="150">
        <v>120.97378277153558</v>
      </c>
      <c r="K17" s="151">
        <v>73.954802259887003</v>
      </c>
    </row>
    <row r="18" spans="1:11" x14ac:dyDescent="0.25">
      <c r="A18" s="148" t="s">
        <v>123</v>
      </c>
      <c r="B18" s="149">
        <v>161</v>
      </c>
      <c r="C18" s="149">
        <v>362</v>
      </c>
      <c r="D18" s="149">
        <v>232</v>
      </c>
      <c r="E18" s="150">
        <v>124.84472049689441</v>
      </c>
      <c r="F18" s="151">
        <v>64.088397790055254</v>
      </c>
      <c r="G18" s="148">
        <v>107</v>
      </c>
      <c r="H18" s="149">
        <v>204</v>
      </c>
      <c r="I18" s="149">
        <v>82</v>
      </c>
      <c r="J18" s="150">
        <v>90.654205607476641</v>
      </c>
      <c r="K18" s="151">
        <v>40.196078431372548</v>
      </c>
    </row>
    <row r="19" spans="1:11" x14ac:dyDescent="0.25">
      <c r="A19" s="148" t="s">
        <v>141</v>
      </c>
      <c r="B19" s="149">
        <v>434</v>
      </c>
      <c r="C19" s="149">
        <v>1019</v>
      </c>
      <c r="D19" s="149">
        <v>611</v>
      </c>
      <c r="E19" s="150">
        <v>134.7926267281106</v>
      </c>
      <c r="F19" s="151">
        <v>59.960745829244352</v>
      </c>
      <c r="G19" s="148">
        <v>413</v>
      </c>
      <c r="H19" s="149">
        <v>748</v>
      </c>
      <c r="I19" s="149">
        <v>386</v>
      </c>
      <c r="J19" s="150">
        <v>81.1138014527845</v>
      </c>
      <c r="K19" s="151">
        <v>51.604278074866308</v>
      </c>
    </row>
    <row r="20" spans="1:11" x14ac:dyDescent="0.25">
      <c r="A20" s="148" t="s">
        <v>129</v>
      </c>
      <c r="B20" s="149">
        <v>818</v>
      </c>
      <c r="C20" s="149">
        <v>2327</v>
      </c>
      <c r="D20" s="149">
        <v>1506</v>
      </c>
      <c r="E20" s="150">
        <v>184.47432762836186</v>
      </c>
      <c r="F20" s="151">
        <v>64.718521701761915</v>
      </c>
      <c r="G20" s="148">
        <v>1534</v>
      </c>
      <c r="H20" s="149">
        <v>2037</v>
      </c>
      <c r="I20" s="149">
        <v>1281</v>
      </c>
      <c r="J20" s="150">
        <v>32.790091264667538</v>
      </c>
      <c r="K20" s="151">
        <v>62.886597938144327</v>
      </c>
    </row>
    <row r="21" spans="1:11" x14ac:dyDescent="0.25">
      <c r="A21" s="148" t="s">
        <v>127</v>
      </c>
      <c r="B21" s="149">
        <v>590</v>
      </c>
      <c r="C21" s="149">
        <v>1228</v>
      </c>
      <c r="D21" s="149">
        <v>817</v>
      </c>
      <c r="E21" s="150">
        <v>108.13559322033899</v>
      </c>
      <c r="F21" s="151">
        <v>66.530944625407159</v>
      </c>
      <c r="G21" s="148">
        <v>519</v>
      </c>
      <c r="H21" s="149">
        <v>707</v>
      </c>
      <c r="I21" s="149">
        <v>521</v>
      </c>
      <c r="J21" s="150">
        <v>36.223506743737957</v>
      </c>
      <c r="K21" s="151">
        <v>73.691654879773694</v>
      </c>
    </row>
    <row r="22" spans="1:11" x14ac:dyDescent="0.25">
      <c r="A22" s="148" t="s">
        <v>106</v>
      </c>
      <c r="B22" s="149">
        <v>221</v>
      </c>
      <c r="C22" s="149">
        <v>610</v>
      </c>
      <c r="D22" s="149">
        <v>407</v>
      </c>
      <c r="E22" s="150">
        <v>176.0180995475113</v>
      </c>
      <c r="F22" s="151">
        <v>66.721311475409834</v>
      </c>
      <c r="G22" s="148">
        <v>512</v>
      </c>
      <c r="H22" s="149">
        <v>525</v>
      </c>
      <c r="I22" s="149">
        <v>276</v>
      </c>
      <c r="J22" s="150">
        <v>2.5390625</v>
      </c>
      <c r="K22" s="151">
        <v>52.571428571428569</v>
      </c>
    </row>
    <row r="23" spans="1:11" x14ac:dyDescent="0.25">
      <c r="A23" s="148" t="s">
        <v>64</v>
      </c>
      <c r="B23" s="149">
        <v>527</v>
      </c>
      <c r="C23" s="149">
        <v>1684</v>
      </c>
      <c r="D23" s="149">
        <v>1296</v>
      </c>
      <c r="E23" s="150">
        <v>219.54459203036052</v>
      </c>
      <c r="F23" s="151">
        <v>76.959619952494066</v>
      </c>
      <c r="G23" s="148">
        <v>784</v>
      </c>
      <c r="H23" s="149">
        <v>2271</v>
      </c>
      <c r="I23" s="149">
        <v>1716</v>
      </c>
      <c r="J23" s="150">
        <v>189.66836734693877</v>
      </c>
      <c r="K23" s="151">
        <v>75.56142668428005</v>
      </c>
    </row>
    <row r="24" spans="1:11" x14ac:dyDescent="0.25">
      <c r="A24" s="148" t="s">
        <v>128</v>
      </c>
      <c r="B24" s="149">
        <v>633</v>
      </c>
      <c r="C24" s="149">
        <v>2241</v>
      </c>
      <c r="D24" s="149">
        <v>1465</v>
      </c>
      <c r="E24" s="150">
        <v>254.02843601895734</v>
      </c>
      <c r="F24" s="151">
        <v>65.372601517179831</v>
      </c>
      <c r="G24" s="148">
        <v>611</v>
      </c>
      <c r="H24" s="149">
        <v>1097</v>
      </c>
      <c r="I24" s="149">
        <v>748</v>
      </c>
      <c r="J24" s="150">
        <v>79.541734860883793</v>
      </c>
      <c r="K24" s="151">
        <v>68.185961713764812</v>
      </c>
    </row>
    <row r="25" spans="1:11" x14ac:dyDescent="0.25">
      <c r="A25" s="148" t="s">
        <v>138</v>
      </c>
      <c r="B25" s="149">
        <v>98</v>
      </c>
      <c r="C25" s="149">
        <v>244</v>
      </c>
      <c r="D25" s="149">
        <v>152</v>
      </c>
      <c r="E25" s="150">
        <v>148.9795918367347</v>
      </c>
      <c r="F25" s="151">
        <v>62.295081967213115</v>
      </c>
      <c r="G25" s="148">
        <v>184</v>
      </c>
      <c r="H25" s="149">
        <v>209</v>
      </c>
      <c r="I25" s="149">
        <v>104</v>
      </c>
      <c r="J25" s="150">
        <v>13.586956521739129</v>
      </c>
      <c r="K25" s="151">
        <v>49.760765550239235</v>
      </c>
    </row>
    <row r="26" spans="1:11" x14ac:dyDescent="0.25">
      <c r="A26" s="148" t="s">
        <v>120</v>
      </c>
      <c r="B26" s="149">
        <v>484</v>
      </c>
      <c r="C26" s="149">
        <v>1144</v>
      </c>
      <c r="D26" s="149">
        <v>782</v>
      </c>
      <c r="E26" s="150">
        <v>136.36363636363635</v>
      </c>
      <c r="F26" s="151">
        <v>68.35664335664336</v>
      </c>
      <c r="G26" s="148">
        <v>450</v>
      </c>
      <c r="H26" s="149">
        <v>668</v>
      </c>
      <c r="I26" s="149">
        <v>463</v>
      </c>
      <c r="J26" s="150">
        <v>48.444444444444443</v>
      </c>
      <c r="K26" s="151">
        <v>69.311377245508993</v>
      </c>
    </row>
    <row r="27" spans="1:11" x14ac:dyDescent="0.25">
      <c r="A27" s="148" t="s">
        <v>112</v>
      </c>
      <c r="B27" s="149">
        <v>581</v>
      </c>
      <c r="C27" s="149">
        <v>2061</v>
      </c>
      <c r="D27" s="149">
        <v>1414</v>
      </c>
      <c r="E27" s="150">
        <v>254.73321858864026</v>
      </c>
      <c r="F27" s="151">
        <v>68.607472100921882</v>
      </c>
      <c r="G27" s="148">
        <v>934</v>
      </c>
      <c r="H27" s="149">
        <v>1935</v>
      </c>
      <c r="I27" s="149">
        <v>1437</v>
      </c>
      <c r="J27" s="150">
        <v>107.17344753747324</v>
      </c>
      <c r="K27" s="151">
        <v>74.263565891472865</v>
      </c>
    </row>
    <row r="28" spans="1:11" x14ac:dyDescent="0.25">
      <c r="A28" s="148" t="s">
        <v>70</v>
      </c>
      <c r="B28" s="149">
        <v>786</v>
      </c>
      <c r="C28" s="149">
        <v>2458</v>
      </c>
      <c r="D28" s="149">
        <v>1846</v>
      </c>
      <c r="E28" s="150">
        <v>212.72264631043259</v>
      </c>
      <c r="F28" s="151">
        <v>75.101708706265256</v>
      </c>
      <c r="G28" s="148">
        <v>802</v>
      </c>
      <c r="H28" s="149">
        <v>1719</v>
      </c>
      <c r="I28" s="149">
        <v>1107</v>
      </c>
      <c r="J28" s="150">
        <v>114.33915211970074</v>
      </c>
      <c r="K28" s="151">
        <v>64.397905759162299</v>
      </c>
    </row>
    <row r="29" spans="1:11" x14ac:dyDescent="0.25">
      <c r="A29" s="148" t="s">
        <v>76</v>
      </c>
      <c r="B29" s="149">
        <v>953</v>
      </c>
      <c r="C29" s="149">
        <v>2646</v>
      </c>
      <c r="D29" s="149">
        <v>1960</v>
      </c>
      <c r="E29" s="150">
        <v>177.64952780692548</v>
      </c>
      <c r="F29" s="151">
        <v>74.074074074074076</v>
      </c>
      <c r="G29" s="148">
        <v>810</v>
      </c>
      <c r="H29" s="149">
        <v>1700</v>
      </c>
      <c r="I29" s="149">
        <v>1185</v>
      </c>
      <c r="J29" s="150">
        <v>109.87654320987654</v>
      </c>
      <c r="K29" s="151">
        <v>69.705882352941174</v>
      </c>
    </row>
    <row r="30" spans="1:11" x14ac:dyDescent="0.25">
      <c r="A30" s="148" t="s">
        <v>99</v>
      </c>
      <c r="B30" s="149">
        <v>402</v>
      </c>
      <c r="C30" s="149">
        <v>1527</v>
      </c>
      <c r="D30" s="149">
        <v>1099</v>
      </c>
      <c r="E30" s="150">
        <v>279.85074626865674</v>
      </c>
      <c r="F30" s="151">
        <v>71.971185330713823</v>
      </c>
      <c r="G30" s="148">
        <v>626</v>
      </c>
      <c r="H30" s="149">
        <v>910</v>
      </c>
      <c r="I30" s="149">
        <v>567</v>
      </c>
      <c r="J30" s="150">
        <v>45.367412140575084</v>
      </c>
      <c r="K30" s="151">
        <v>62.307692307692307</v>
      </c>
    </row>
    <row r="31" spans="1:11" x14ac:dyDescent="0.25">
      <c r="A31" s="148" t="s">
        <v>147</v>
      </c>
      <c r="B31" s="149">
        <v>909</v>
      </c>
      <c r="C31" s="149">
        <v>1893</v>
      </c>
      <c r="D31" s="149">
        <v>1105</v>
      </c>
      <c r="E31" s="150">
        <v>108.25082508250826</v>
      </c>
      <c r="F31" s="151">
        <v>58.372952984680403</v>
      </c>
      <c r="G31" s="148">
        <v>1605</v>
      </c>
      <c r="H31" s="149">
        <v>1631</v>
      </c>
      <c r="I31" s="149">
        <v>876</v>
      </c>
      <c r="J31" s="150">
        <v>1.61993769470405</v>
      </c>
      <c r="K31" s="151">
        <v>53.709380748007362</v>
      </c>
    </row>
    <row r="32" spans="1:11" x14ac:dyDescent="0.25">
      <c r="A32" s="148" t="s">
        <v>107</v>
      </c>
      <c r="B32" s="149">
        <v>265</v>
      </c>
      <c r="C32" s="149">
        <v>724</v>
      </c>
      <c r="D32" s="149">
        <v>488</v>
      </c>
      <c r="E32" s="150">
        <v>173.20754716981133</v>
      </c>
      <c r="F32" s="151">
        <v>67.403314917127076</v>
      </c>
      <c r="G32" s="148">
        <v>170</v>
      </c>
      <c r="H32" s="149">
        <v>310</v>
      </c>
      <c r="I32" s="149">
        <v>195</v>
      </c>
      <c r="J32" s="150">
        <v>82.35294117647058</v>
      </c>
      <c r="K32" s="151">
        <v>62.903225806451616</v>
      </c>
    </row>
    <row r="33" spans="1:11" x14ac:dyDescent="0.25">
      <c r="A33" s="148" t="s">
        <v>139</v>
      </c>
      <c r="B33" s="149">
        <v>185</v>
      </c>
      <c r="C33" s="149">
        <v>574</v>
      </c>
      <c r="D33" s="149">
        <v>355</v>
      </c>
      <c r="E33" s="150">
        <v>210.27027027027026</v>
      </c>
      <c r="F33" s="151">
        <v>61.846689895470384</v>
      </c>
      <c r="G33" s="148">
        <v>193</v>
      </c>
      <c r="H33" s="149">
        <v>284</v>
      </c>
      <c r="I33" s="149">
        <v>134</v>
      </c>
      <c r="J33" s="150">
        <v>47.150259067357517</v>
      </c>
      <c r="K33" s="151">
        <v>47.183098591549296</v>
      </c>
    </row>
    <row r="34" spans="1:11" x14ac:dyDescent="0.25">
      <c r="A34" s="148" t="s">
        <v>88</v>
      </c>
      <c r="B34" s="149">
        <v>932</v>
      </c>
      <c r="C34" s="149">
        <v>3141</v>
      </c>
      <c r="D34" s="149">
        <v>2299</v>
      </c>
      <c r="E34" s="150">
        <v>237.01716738197428</v>
      </c>
      <c r="F34" s="151">
        <v>73.193250557147408</v>
      </c>
      <c r="G34" s="148">
        <v>736</v>
      </c>
      <c r="H34" s="149">
        <v>2468</v>
      </c>
      <c r="I34" s="149">
        <v>1950</v>
      </c>
      <c r="J34" s="150">
        <v>235.32608695652172</v>
      </c>
      <c r="K34" s="151">
        <v>79.011345218800642</v>
      </c>
    </row>
    <row r="35" spans="1:11" x14ac:dyDescent="0.25">
      <c r="A35" s="148" t="s">
        <v>78</v>
      </c>
      <c r="B35" s="149">
        <v>1788</v>
      </c>
      <c r="C35" s="149">
        <v>5431</v>
      </c>
      <c r="D35" s="149">
        <v>4028</v>
      </c>
      <c r="E35" s="150">
        <v>203.74720357941834</v>
      </c>
      <c r="F35" s="151">
        <v>74.166820106794333</v>
      </c>
      <c r="G35" s="148">
        <v>1337</v>
      </c>
      <c r="H35" s="149">
        <v>4700</v>
      </c>
      <c r="I35" s="149">
        <v>3706</v>
      </c>
      <c r="J35" s="150">
        <v>251.53328347045624</v>
      </c>
      <c r="K35" s="151">
        <v>78.851063829787236</v>
      </c>
    </row>
    <row r="36" spans="1:11" x14ac:dyDescent="0.25">
      <c r="A36" s="148" t="s">
        <v>140</v>
      </c>
      <c r="B36" s="149">
        <v>146</v>
      </c>
      <c r="C36" s="149">
        <v>469</v>
      </c>
      <c r="D36" s="149">
        <v>281</v>
      </c>
      <c r="E36" s="150">
        <v>221.23287671232879</v>
      </c>
      <c r="F36" s="151">
        <v>59.914712153518124</v>
      </c>
      <c r="G36" s="148">
        <v>294</v>
      </c>
      <c r="H36" s="149">
        <v>328</v>
      </c>
      <c r="I36" s="149">
        <v>188</v>
      </c>
      <c r="J36" s="150">
        <v>11.564625850340136</v>
      </c>
      <c r="K36" s="151">
        <v>57.317073170731703</v>
      </c>
    </row>
    <row r="37" spans="1:11" x14ac:dyDescent="0.25">
      <c r="A37" s="148" t="s">
        <v>111</v>
      </c>
      <c r="B37" s="149">
        <v>2631</v>
      </c>
      <c r="C37" s="149">
        <v>6510</v>
      </c>
      <c r="D37" s="149">
        <v>4561</v>
      </c>
      <c r="E37" s="150">
        <v>147.43443557582668</v>
      </c>
      <c r="F37" s="151">
        <v>70.061443932411677</v>
      </c>
      <c r="G37" s="148">
        <v>1338</v>
      </c>
      <c r="H37" s="149">
        <v>3462</v>
      </c>
      <c r="I37" s="149">
        <v>2496</v>
      </c>
      <c r="J37" s="150">
        <v>158.74439461883406</v>
      </c>
      <c r="K37" s="151">
        <v>72.097053726169847</v>
      </c>
    </row>
    <row r="38" spans="1:11" x14ac:dyDescent="0.25">
      <c r="A38" s="148" t="s">
        <v>63</v>
      </c>
      <c r="B38" s="149">
        <v>1726</v>
      </c>
      <c r="C38" s="149">
        <v>5912</v>
      </c>
      <c r="D38" s="149">
        <v>4572</v>
      </c>
      <c r="E38" s="150">
        <v>242.5260718424102</v>
      </c>
      <c r="F38" s="151">
        <v>77.334235453315287</v>
      </c>
      <c r="G38" s="148">
        <v>1921</v>
      </c>
      <c r="H38" s="149">
        <v>5973</v>
      </c>
      <c r="I38" s="149">
        <v>4975</v>
      </c>
      <c r="J38" s="150">
        <v>210.93180635085892</v>
      </c>
      <c r="K38" s="151">
        <v>83.291478319102623</v>
      </c>
    </row>
    <row r="39" spans="1:11" x14ac:dyDescent="0.25">
      <c r="A39" s="148" t="s">
        <v>124</v>
      </c>
      <c r="B39" s="149">
        <v>975</v>
      </c>
      <c r="C39" s="149">
        <v>2505</v>
      </c>
      <c r="D39" s="149">
        <v>1665</v>
      </c>
      <c r="E39" s="150">
        <v>156.92307692307693</v>
      </c>
      <c r="F39" s="151">
        <v>66.467065868263475</v>
      </c>
      <c r="G39" s="148">
        <v>1211</v>
      </c>
      <c r="H39" s="149">
        <v>2949</v>
      </c>
      <c r="I39" s="149">
        <v>2090</v>
      </c>
      <c r="J39" s="150">
        <v>143.5177539223782</v>
      </c>
      <c r="K39" s="151">
        <v>70.871481858257042</v>
      </c>
    </row>
    <row r="40" spans="1:11" x14ac:dyDescent="0.25">
      <c r="A40" s="148" t="s">
        <v>75</v>
      </c>
      <c r="B40" s="149">
        <v>261</v>
      </c>
      <c r="C40" s="149">
        <v>795</v>
      </c>
      <c r="D40" s="149">
        <v>591</v>
      </c>
      <c r="E40" s="150">
        <v>204.59770114942529</v>
      </c>
      <c r="F40" s="151">
        <v>74.339622641509422</v>
      </c>
      <c r="G40" s="148">
        <v>405</v>
      </c>
      <c r="H40" s="149">
        <v>379</v>
      </c>
      <c r="I40" s="149">
        <v>219</v>
      </c>
      <c r="J40" s="150">
        <v>-6.4197530864197532</v>
      </c>
      <c r="K40" s="151">
        <v>57.78364116094987</v>
      </c>
    </row>
    <row r="41" spans="1:11" x14ac:dyDescent="0.25">
      <c r="A41" s="148" t="s">
        <v>100</v>
      </c>
      <c r="B41" s="149">
        <v>469</v>
      </c>
      <c r="C41" s="149">
        <v>1591</v>
      </c>
      <c r="D41" s="149">
        <v>1133</v>
      </c>
      <c r="E41" s="150">
        <v>239.23240938166313</v>
      </c>
      <c r="F41" s="151">
        <v>71.213073538654939</v>
      </c>
      <c r="G41" s="148">
        <v>611</v>
      </c>
      <c r="H41" s="149">
        <v>1048</v>
      </c>
      <c r="I41" s="149">
        <v>641</v>
      </c>
      <c r="J41" s="150">
        <v>71.522094926350249</v>
      </c>
      <c r="K41" s="151">
        <v>61.164122137404576</v>
      </c>
    </row>
    <row r="42" spans="1:11" x14ac:dyDescent="0.25">
      <c r="A42" s="148" t="s">
        <v>81</v>
      </c>
      <c r="B42" s="149">
        <v>1475</v>
      </c>
      <c r="C42" s="149">
        <v>5024</v>
      </c>
      <c r="D42" s="149">
        <v>3760</v>
      </c>
      <c r="E42" s="150">
        <v>240.61016949152543</v>
      </c>
      <c r="F42" s="151">
        <v>74.840764331210181</v>
      </c>
      <c r="G42" s="148">
        <v>1955</v>
      </c>
      <c r="H42" s="149">
        <v>4919</v>
      </c>
      <c r="I42" s="149">
        <v>3883</v>
      </c>
      <c r="J42" s="150">
        <v>151.61125319693093</v>
      </c>
      <c r="K42" s="151">
        <v>78.938808700955477</v>
      </c>
    </row>
    <row r="43" spans="1:11" x14ac:dyDescent="0.25">
      <c r="A43" s="148" t="s">
        <v>109</v>
      </c>
      <c r="B43" s="149">
        <v>346</v>
      </c>
      <c r="C43" s="149">
        <v>791</v>
      </c>
      <c r="D43" s="149">
        <v>529</v>
      </c>
      <c r="E43" s="150">
        <v>128.61271676300578</v>
      </c>
      <c r="F43" s="151">
        <v>66.877370417193433</v>
      </c>
      <c r="G43" s="148">
        <v>409</v>
      </c>
      <c r="H43" s="149">
        <v>646</v>
      </c>
      <c r="I43" s="149">
        <v>427</v>
      </c>
      <c r="J43" s="150">
        <v>57.946210268948647</v>
      </c>
      <c r="K43" s="151">
        <v>66.099071207430342</v>
      </c>
    </row>
    <row r="44" spans="1:11" x14ac:dyDescent="0.25">
      <c r="A44" s="148" t="s">
        <v>130</v>
      </c>
      <c r="B44" s="149">
        <v>501</v>
      </c>
      <c r="C44" s="149">
        <v>1360</v>
      </c>
      <c r="D44" s="149">
        <v>867</v>
      </c>
      <c r="E44" s="150">
        <v>171.45708582834331</v>
      </c>
      <c r="F44" s="151">
        <v>63.749999999999993</v>
      </c>
      <c r="G44" s="148">
        <v>458</v>
      </c>
      <c r="H44" s="149">
        <v>1124</v>
      </c>
      <c r="I44" s="149">
        <v>821</v>
      </c>
      <c r="J44" s="150">
        <v>145.41484716157206</v>
      </c>
      <c r="K44" s="151">
        <v>73.042704626334526</v>
      </c>
    </row>
    <row r="45" spans="1:11" x14ac:dyDescent="0.25">
      <c r="A45" s="148" t="s">
        <v>105</v>
      </c>
      <c r="B45" s="149">
        <v>402</v>
      </c>
      <c r="C45" s="149">
        <v>1029</v>
      </c>
      <c r="D45" s="149">
        <v>711</v>
      </c>
      <c r="E45" s="150">
        <v>155.97014925373134</v>
      </c>
      <c r="F45" s="151">
        <v>69.096209912536438</v>
      </c>
      <c r="G45" s="148">
        <v>598</v>
      </c>
      <c r="H45" s="149">
        <v>560</v>
      </c>
      <c r="I45" s="149">
        <v>366</v>
      </c>
      <c r="J45" s="150">
        <v>-6.3545150501672243</v>
      </c>
      <c r="K45" s="151">
        <v>65.357142857142861</v>
      </c>
    </row>
    <row r="46" spans="1:11" x14ac:dyDescent="0.25">
      <c r="A46" s="148" t="s">
        <v>73</v>
      </c>
      <c r="B46" s="149">
        <v>843</v>
      </c>
      <c r="C46" s="149">
        <v>3243</v>
      </c>
      <c r="D46" s="149">
        <v>2505</v>
      </c>
      <c r="E46" s="150">
        <v>284.69750889679716</v>
      </c>
      <c r="F46" s="151">
        <v>77.243293246993531</v>
      </c>
      <c r="G46" s="148">
        <v>1228</v>
      </c>
      <c r="H46" s="149">
        <v>3051</v>
      </c>
      <c r="I46" s="149">
        <v>2375</v>
      </c>
      <c r="J46" s="150">
        <v>148.45276872964172</v>
      </c>
      <c r="K46" s="151">
        <v>77.843330055719434</v>
      </c>
    </row>
    <row r="47" spans="1:11" x14ac:dyDescent="0.25">
      <c r="A47" s="148" t="s">
        <v>150</v>
      </c>
      <c r="B47" s="149">
        <v>204</v>
      </c>
      <c r="C47" s="149">
        <v>343</v>
      </c>
      <c r="D47" s="149">
        <v>156</v>
      </c>
      <c r="E47" s="150">
        <v>68.137254901960787</v>
      </c>
      <c r="F47" s="151">
        <v>45.481049562682216</v>
      </c>
      <c r="G47" s="148">
        <v>719</v>
      </c>
      <c r="H47" s="149">
        <v>671</v>
      </c>
      <c r="I47" s="149">
        <v>342</v>
      </c>
      <c r="J47" s="150">
        <v>-6.6759388038942973</v>
      </c>
      <c r="K47" s="151">
        <v>50.968703427719817</v>
      </c>
    </row>
    <row r="48" spans="1:11" x14ac:dyDescent="0.25">
      <c r="A48" s="148" t="s">
        <v>110</v>
      </c>
      <c r="B48" s="149">
        <v>1773</v>
      </c>
      <c r="C48" s="149">
        <v>4319</v>
      </c>
      <c r="D48" s="149">
        <v>3014</v>
      </c>
      <c r="E48" s="150">
        <v>143.59842075578115</v>
      </c>
      <c r="F48" s="151">
        <v>69.784672377865249</v>
      </c>
      <c r="G48" s="148">
        <v>1897</v>
      </c>
      <c r="H48" s="149">
        <v>3932</v>
      </c>
      <c r="I48" s="149">
        <v>2955</v>
      </c>
      <c r="J48" s="150">
        <v>107.27464417501318</v>
      </c>
      <c r="K48" s="151">
        <v>75.152594099694809</v>
      </c>
    </row>
    <row r="49" spans="1:11" x14ac:dyDescent="0.25">
      <c r="A49" s="148" t="s">
        <v>133</v>
      </c>
      <c r="B49" s="149">
        <v>921</v>
      </c>
      <c r="C49" s="149">
        <v>2479</v>
      </c>
      <c r="D49" s="149">
        <v>1654</v>
      </c>
      <c r="E49" s="150">
        <v>169.16395222584148</v>
      </c>
      <c r="F49" s="151">
        <v>66.72045179507866</v>
      </c>
      <c r="G49" s="148">
        <v>970</v>
      </c>
      <c r="H49" s="149">
        <v>1544</v>
      </c>
      <c r="I49" s="149">
        <v>1114</v>
      </c>
      <c r="J49" s="150">
        <v>59.175257731958766</v>
      </c>
      <c r="K49" s="151">
        <v>72.15025906735751</v>
      </c>
    </row>
    <row r="50" spans="1:11" x14ac:dyDescent="0.25">
      <c r="A50" s="148" t="s">
        <v>125</v>
      </c>
      <c r="B50" s="149">
        <v>192</v>
      </c>
      <c r="C50" s="149">
        <v>375</v>
      </c>
      <c r="D50" s="149">
        <v>235</v>
      </c>
      <c r="E50" s="150">
        <v>95.3125</v>
      </c>
      <c r="F50" s="151">
        <v>62.666666666666671</v>
      </c>
      <c r="G50" s="148">
        <v>247</v>
      </c>
      <c r="H50" s="149">
        <v>229</v>
      </c>
      <c r="I50" s="149">
        <v>104</v>
      </c>
      <c r="J50" s="150">
        <v>-7.2874493927125501</v>
      </c>
      <c r="K50" s="151">
        <v>45.414847161572055</v>
      </c>
    </row>
    <row r="51" spans="1:11" x14ac:dyDescent="0.25">
      <c r="A51" s="148" t="s">
        <v>69</v>
      </c>
      <c r="B51" s="149">
        <v>303</v>
      </c>
      <c r="C51" s="149">
        <v>1798</v>
      </c>
      <c r="D51" s="149">
        <v>1352</v>
      </c>
      <c r="E51" s="150">
        <v>493.39933993399336</v>
      </c>
      <c r="F51" s="151">
        <v>75.194660734149053</v>
      </c>
      <c r="G51" s="148">
        <v>273</v>
      </c>
      <c r="H51" s="149">
        <v>863</v>
      </c>
      <c r="I51" s="149">
        <v>660</v>
      </c>
      <c r="J51" s="150">
        <v>216.11721611721612</v>
      </c>
      <c r="K51" s="151">
        <v>76.477404403244492</v>
      </c>
    </row>
    <row r="52" spans="1:11" x14ac:dyDescent="0.25">
      <c r="A52" s="148" t="s">
        <v>115</v>
      </c>
      <c r="B52" s="149">
        <v>57</v>
      </c>
      <c r="C52" s="149">
        <v>137</v>
      </c>
      <c r="D52" s="149">
        <v>96</v>
      </c>
      <c r="E52" s="150">
        <v>140.35087719298244</v>
      </c>
      <c r="F52" s="151">
        <v>70.072992700729927</v>
      </c>
      <c r="G52" s="148">
        <v>76</v>
      </c>
      <c r="H52" s="149">
        <v>140</v>
      </c>
      <c r="I52" s="149">
        <v>62</v>
      </c>
      <c r="J52" s="150">
        <v>84.210526315789465</v>
      </c>
      <c r="K52" s="151">
        <v>44.285714285714285</v>
      </c>
    </row>
    <row r="53" spans="1:11" x14ac:dyDescent="0.25">
      <c r="A53" s="148" t="s">
        <v>144</v>
      </c>
      <c r="B53" s="149">
        <v>809</v>
      </c>
      <c r="C53" s="149">
        <v>1977</v>
      </c>
      <c r="D53" s="149">
        <v>1189</v>
      </c>
      <c r="E53" s="150">
        <v>144.37577255871446</v>
      </c>
      <c r="F53" s="151">
        <v>60.141628730399596</v>
      </c>
      <c r="G53" s="148">
        <v>739</v>
      </c>
      <c r="H53" s="149">
        <v>1226</v>
      </c>
      <c r="I53" s="149">
        <v>735</v>
      </c>
      <c r="J53" s="150">
        <v>65.899864682002701</v>
      </c>
      <c r="K53" s="151">
        <v>59.951060358890707</v>
      </c>
    </row>
    <row r="54" spans="1:11" x14ac:dyDescent="0.25">
      <c r="A54" s="148" t="s">
        <v>146</v>
      </c>
      <c r="B54" s="149">
        <v>423</v>
      </c>
      <c r="C54" s="149">
        <v>1025</v>
      </c>
      <c r="D54" s="149">
        <v>583</v>
      </c>
      <c r="E54" s="150">
        <v>142.31678486997637</v>
      </c>
      <c r="F54" s="151">
        <v>56.878048780487802</v>
      </c>
      <c r="G54" s="148">
        <v>614</v>
      </c>
      <c r="H54" s="149">
        <v>918</v>
      </c>
      <c r="I54" s="149">
        <v>644</v>
      </c>
      <c r="J54" s="150">
        <v>49.511400651465799</v>
      </c>
      <c r="K54" s="151">
        <v>70.152505446623096</v>
      </c>
    </row>
    <row r="55" spans="1:11" x14ac:dyDescent="0.25">
      <c r="A55" s="148" t="s">
        <v>59</v>
      </c>
      <c r="B55" s="149">
        <v>681</v>
      </c>
      <c r="C55" s="149">
        <v>2661</v>
      </c>
      <c r="D55" s="149">
        <v>2108</v>
      </c>
      <c r="E55" s="150">
        <v>290.74889867841409</v>
      </c>
      <c r="F55" s="151">
        <v>79.218338970311905</v>
      </c>
      <c r="G55" s="148">
        <v>1063</v>
      </c>
      <c r="H55" s="149">
        <v>1693</v>
      </c>
      <c r="I55" s="149">
        <v>1118</v>
      </c>
      <c r="J55" s="150">
        <v>59.266227657572912</v>
      </c>
      <c r="K55" s="151">
        <v>66.03662138216184</v>
      </c>
    </row>
    <row r="56" spans="1:11" x14ac:dyDescent="0.25">
      <c r="A56" s="148" t="s">
        <v>77</v>
      </c>
      <c r="B56" s="149">
        <v>259</v>
      </c>
      <c r="C56" s="149">
        <v>694</v>
      </c>
      <c r="D56" s="149">
        <v>512</v>
      </c>
      <c r="E56" s="150">
        <v>167.95366795366795</v>
      </c>
      <c r="F56" s="151">
        <v>73.775216138328531</v>
      </c>
      <c r="G56" s="148">
        <v>532</v>
      </c>
      <c r="H56" s="149">
        <v>422</v>
      </c>
      <c r="I56" s="149">
        <v>263</v>
      </c>
      <c r="J56" s="150">
        <v>-20.676691729323306</v>
      </c>
      <c r="K56" s="151">
        <v>62.322274881516591</v>
      </c>
    </row>
    <row r="57" spans="1:11" x14ac:dyDescent="0.25">
      <c r="A57" s="148" t="s">
        <v>98</v>
      </c>
      <c r="B57" s="149">
        <v>384</v>
      </c>
      <c r="C57" s="149">
        <v>729</v>
      </c>
      <c r="D57" s="149">
        <v>517</v>
      </c>
      <c r="E57" s="150">
        <v>89.84375</v>
      </c>
      <c r="F57" s="151">
        <v>70.919067215363512</v>
      </c>
      <c r="G57" s="148">
        <v>703</v>
      </c>
      <c r="H57" s="149">
        <v>782</v>
      </c>
      <c r="I57" s="149">
        <v>532</v>
      </c>
      <c r="J57" s="150">
        <v>11.237553342816501</v>
      </c>
      <c r="K57" s="151">
        <v>68.030690537084411</v>
      </c>
    </row>
    <row r="58" spans="1:11" x14ac:dyDescent="0.25">
      <c r="A58" s="148" t="s">
        <v>91</v>
      </c>
      <c r="B58" s="149">
        <v>1072</v>
      </c>
      <c r="C58" s="149">
        <v>2565</v>
      </c>
      <c r="D58" s="149">
        <v>1898</v>
      </c>
      <c r="E58" s="150">
        <v>139.27238805970151</v>
      </c>
      <c r="F58" s="151">
        <v>73.996101364522417</v>
      </c>
      <c r="G58" s="148">
        <v>1157</v>
      </c>
      <c r="H58" s="149">
        <v>1767</v>
      </c>
      <c r="I58" s="149">
        <v>1041</v>
      </c>
      <c r="J58" s="150">
        <v>52.722558340535862</v>
      </c>
      <c r="K58" s="151">
        <v>58.913412563667237</v>
      </c>
    </row>
    <row r="59" spans="1:11" x14ac:dyDescent="0.25">
      <c r="A59" s="148" t="s">
        <v>65</v>
      </c>
      <c r="B59" s="149">
        <v>249</v>
      </c>
      <c r="C59" s="149">
        <v>642</v>
      </c>
      <c r="D59" s="149">
        <v>505</v>
      </c>
      <c r="E59" s="150">
        <v>157.83132530120483</v>
      </c>
      <c r="F59" s="151">
        <v>78.660436137071656</v>
      </c>
      <c r="G59" s="148">
        <v>411</v>
      </c>
      <c r="H59" s="149">
        <v>552</v>
      </c>
      <c r="I59" s="149">
        <v>278</v>
      </c>
      <c r="J59" s="150">
        <v>34.306569343065696</v>
      </c>
      <c r="K59" s="151">
        <v>50.362318840579711</v>
      </c>
    </row>
    <row r="60" spans="1:11" x14ac:dyDescent="0.25">
      <c r="A60" s="148" t="s">
        <v>148</v>
      </c>
      <c r="B60" s="149">
        <v>646</v>
      </c>
      <c r="C60" s="149">
        <v>1568</v>
      </c>
      <c r="D60" s="149">
        <v>899</v>
      </c>
      <c r="E60" s="150">
        <v>142.72445820433438</v>
      </c>
      <c r="F60" s="151">
        <v>57.334183673469383</v>
      </c>
      <c r="G60" s="148">
        <v>900</v>
      </c>
      <c r="H60" s="149">
        <v>1492</v>
      </c>
      <c r="I60" s="149">
        <v>954</v>
      </c>
      <c r="J60" s="150">
        <v>65.777777777777786</v>
      </c>
      <c r="K60" s="151">
        <v>63.941018766756031</v>
      </c>
    </row>
    <row r="61" spans="1:11" x14ac:dyDescent="0.25">
      <c r="A61" s="148" t="s">
        <v>97</v>
      </c>
      <c r="B61" s="149">
        <v>997</v>
      </c>
      <c r="C61" s="149">
        <v>3142</v>
      </c>
      <c r="D61" s="149">
        <v>2292</v>
      </c>
      <c r="E61" s="150">
        <v>215.14543630892678</v>
      </c>
      <c r="F61" s="151">
        <v>72.947167409293442</v>
      </c>
      <c r="G61" s="148">
        <v>1240</v>
      </c>
      <c r="H61" s="149">
        <v>2098</v>
      </c>
      <c r="I61" s="149">
        <v>1508</v>
      </c>
      <c r="J61" s="150">
        <v>69.193548387096769</v>
      </c>
      <c r="K61" s="151">
        <v>71.877979027645381</v>
      </c>
    </row>
    <row r="62" spans="1:11" x14ac:dyDescent="0.25">
      <c r="A62" s="148" t="s">
        <v>90</v>
      </c>
      <c r="B62" s="149">
        <v>315</v>
      </c>
      <c r="C62" s="149">
        <v>758</v>
      </c>
      <c r="D62" s="149">
        <v>538</v>
      </c>
      <c r="E62" s="150">
        <v>140.63492063492063</v>
      </c>
      <c r="F62" s="151">
        <v>70.97625329815304</v>
      </c>
      <c r="G62" s="148">
        <v>259</v>
      </c>
      <c r="H62" s="149">
        <v>365</v>
      </c>
      <c r="I62" s="149">
        <v>289</v>
      </c>
      <c r="J62" s="150">
        <v>40.926640926640928</v>
      </c>
      <c r="K62" s="151">
        <v>79.178082191780817</v>
      </c>
    </row>
    <row r="63" spans="1:11" x14ac:dyDescent="0.25">
      <c r="A63" s="148" t="s">
        <v>94</v>
      </c>
      <c r="B63" s="149">
        <v>5351</v>
      </c>
      <c r="C63" s="149">
        <v>11621</v>
      </c>
      <c r="D63" s="149">
        <v>8497</v>
      </c>
      <c r="E63" s="150">
        <v>117.17435993272285</v>
      </c>
      <c r="F63" s="151">
        <v>73.117631873332755</v>
      </c>
      <c r="G63" s="148">
        <v>6034</v>
      </c>
      <c r="H63" s="149">
        <v>10389</v>
      </c>
      <c r="I63" s="149">
        <v>7688</v>
      </c>
      <c r="J63" s="150">
        <v>72.174345376201515</v>
      </c>
      <c r="K63" s="151">
        <v>74.001347579170272</v>
      </c>
    </row>
    <row r="64" spans="1:11" x14ac:dyDescent="0.25">
      <c r="A64" s="148" t="s">
        <v>68</v>
      </c>
      <c r="B64" s="149">
        <v>986</v>
      </c>
      <c r="C64" s="149">
        <v>3268</v>
      </c>
      <c r="D64" s="149">
        <v>2489</v>
      </c>
      <c r="E64" s="150">
        <v>231.44016227180529</v>
      </c>
      <c r="F64" s="151">
        <v>76.162790697674424</v>
      </c>
      <c r="G64" s="148">
        <v>1276</v>
      </c>
      <c r="H64" s="149">
        <v>3117</v>
      </c>
      <c r="I64" s="149">
        <v>2299</v>
      </c>
      <c r="J64" s="150">
        <v>144.27899686520377</v>
      </c>
      <c r="K64" s="151">
        <v>73.75681745267886</v>
      </c>
    </row>
    <row r="65" spans="1:11" x14ac:dyDescent="0.25">
      <c r="A65" s="148" t="s">
        <v>102</v>
      </c>
      <c r="B65" s="149">
        <v>343</v>
      </c>
      <c r="C65" s="149">
        <v>1209</v>
      </c>
      <c r="D65" s="149">
        <v>825</v>
      </c>
      <c r="E65" s="150">
        <v>252.47813411078715</v>
      </c>
      <c r="F65" s="151">
        <v>68.238213399503721</v>
      </c>
      <c r="G65" s="148">
        <v>367</v>
      </c>
      <c r="H65" s="149">
        <v>788</v>
      </c>
      <c r="I65" s="149">
        <v>397</v>
      </c>
      <c r="J65" s="150">
        <v>114.71389645776566</v>
      </c>
      <c r="K65" s="151">
        <v>50.380710659898476</v>
      </c>
    </row>
    <row r="66" spans="1:11" x14ac:dyDescent="0.25">
      <c r="A66" s="148" t="s">
        <v>61</v>
      </c>
      <c r="B66" s="149">
        <v>2109</v>
      </c>
      <c r="C66" s="149">
        <v>6201</v>
      </c>
      <c r="D66" s="149">
        <v>4804</v>
      </c>
      <c r="E66" s="150">
        <v>194.02560455192034</v>
      </c>
      <c r="F66" s="151">
        <v>77.471375584583129</v>
      </c>
      <c r="G66" s="148">
        <v>2776</v>
      </c>
      <c r="H66" s="149">
        <v>5240</v>
      </c>
      <c r="I66" s="149">
        <v>3702</v>
      </c>
      <c r="J66" s="150">
        <v>88.760806916426517</v>
      </c>
      <c r="K66" s="151">
        <v>70.648854961832058</v>
      </c>
    </row>
    <row r="67" spans="1:11" x14ac:dyDescent="0.25">
      <c r="A67" s="148" t="s">
        <v>108</v>
      </c>
      <c r="B67" s="149">
        <v>696</v>
      </c>
      <c r="C67" s="149">
        <v>2217</v>
      </c>
      <c r="D67" s="149">
        <v>1528</v>
      </c>
      <c r="E67" s="150">
        <v>218.5344827586207</v>
      </c>
      <c r="F67" s="151">
        <v>68.921966621560671</v>
      </c>
      <c r="G67" s="148">
        <v>706</v>
      </c>
      <c r="H67" s="149">
        <v>1532</v>
      </c>
      <c r="I67" s="149">
        <v>1081</v>
      </c>
      <c r="J67" s="150">
        <v>116.99716713881018</v>
      </c>
      <c r="K67" s="151">
        <v>70.561357702349866</v>
      </c>
    </row>
    <row r="68" spans="1:11" x14ac:dyDescent="0.25">
      <c r="A68" s="148" t="s">
        <v>117</v>
      </c>
      <c r="B68" s="149">
        <v>718</v>
      </c>
      <c r="C68" s="149">
        <v>1843</v>
      </c>
      <c r="D68" s="149">
        <v>1236</v>
      </c>
      <c r="E68" s="150">
        <v>156.68523676880224</v>
      </c>
      <c r="F68" s="151">
        <v>67.064568638090066</v>
      </c>
      <c r="G68" s="148">
        <v>779</v>
      </c>
      <c r="H68" s="149">
        <v>1480</v>
      </c>
      <c r="I68" s="149">
        <v>892</v>
      </c>
      <c r="J68" s="150">
        <v>89.987163029525036</v>
      </c>
      <c r="K68" s="151">
        <v>60.270270270270267</v>
      </c>
    </row>
    <row r="69" spans="1:11" x14ac:dyDescent="0.25">
      <c r="A69" s="148" t="s">
        <v>116</v>
      </c>
      <c r="B69" s="149">
        <v>273</v>
      </c>
      <c r="C69" s="149">
        <v>836</v>
      </c>
      <c r="D69" s="149">
        <v>558</v>
      </c>
      <c r="E69" s="150">
        <v>206.22710622710622</v>
      </c>
      <c r="F69" s="151">
        <v>66.746411483253581</v>
      </c>
      <c r="G69" s="148">
        <v>376</v>
      </c>
      <c r="H69" s="149">
        <v>601</v>
      </c>
      <c r="I69" s="149">
        <v>281</v>
      </c>
      <c r="J69" s="150">
        <v>59.840425531914896</v>
      </c>
      <c r="K69" s="151">
        <v>46.755407653910147</v>
      </c>
    </row>
    <row r="70" spans="1:11" x14ac:dyDescent="0.25">
      <c r="A70" s="148" t="s">
        <v>92</v>
      </c>
      <c r="B70" s="149">
        <v>591</v>
      </c>
      <c r="C70" s="149">
        <v>2287</v>
      </c>
      <c r="D70" s="149">
        <v>1685</v>
      </c>
      <c r="E70" s="150">
        <v>286.97123519458546</v>
      </c>
      <c r="F70" s="151">
        <v>73.677306515085263</v>
      </c>
      <c r="G70" s="148">
        <v>510</v>
      </c>
      <c r="H70" s="149">
        <v>1202</v>
      </c>
      <c r="I70" s="149">
        <v>928</v>
      </c>
      <c r="J70" s="150">
        <v>135.68627450980392</v>
      </c>
      <c r="K70" s="151">
        <v>77.204658901830285</v>
      </c>
    </row>
    <row r="71" spans="1:11" x14ac:dyDescent="0.25">
      <c r="A71" s="148" t="s">
        <v>119</v>
      </c>
      <c r="B71" s="149">
        <v>1178</v>
      </c>
      <c r="C71" s="149">
        <v>2504</v>
      </c>
      <c r="D71" s="149">
        <v>1693</v>
      </c>
      <c r="E71" s="150">
        <v>112.56366723259762</v>
      </c>
      <c r="F71" s="151">
        <v>67.611821086261983</v>
      </c>
      <c r="G71" s="148">
        <v>1085</v>
      </c>
      <c r="H71" s="149">
        <v>1870</v>
      </c>
      <c r="I71" s="149">
        <v>1267</v>
      </c>
      <c r="J71" s="150">
        <v>72.350230414746548</v>
      </c>
      <c r="K71" s="151">
        <v>67.754010695187162</v>
      </c>
    </row>
    <row r="72" spans="1:11" x14ac:dyDescent="0.25">
      <c r="A72" s="148" t="s">
        <v>101</v>
      </c>
      <c r="B72" s="149">
        <v>956</v>
      </c>
      <c r="C72" s="149">
        <v>2727</v>
      </c>
      <c r="D72" s="149">
        <v>1968</v>
      </c>
      <c r="E72" s="150">
        <v>185.25104602510461</v>
      </c>
      <c r="F72" s="151">
        <v>72.167216721672162</v>
      </c>
      <c r="G72" s="148">
        <v>712</v>
      </c>
      <c r="H72" s="149">
        <v>1575</v>
      </c>
      <c r="I72" s="149">
        <v>964</v>
      </c>
      <c r="J72" s="150">
        <v>121.20786516853931</v>
      </c>
      <c r="K72" s="151">
        <v>61.206349206349209</v>
      </c>
    </row>
    <row r="73" spans="1:11" x14ac:dyDescent="0.25">
      <c r="A73" s="148" t="s">
        <v>71</v>
      </c>
      <c r="B73" s="149">
        <v>2363</v>
      </c>
      <c r="C73" s="149">
        <v>6489</v>
      </c>
      <c r="D73" s="149">
        <v>5013</v>
      </c>
      <c r="E73" s="150">
        <v>174.60854845535337</v>
      </c>
      <c r="F73" s="151">
        <v>77.253814147018034</v>
      </c>
      <c r="G73" s="148">
        <v>4450</v>
      </c>
      <c r="H73" s="149">
        <v>9288</v>
      </c>
      <c r="I73" s="149">
        <v>7644</v>
      </c>
      <c r="J73" s="150">
        <v>108.71910112359551</v>
      </c>
      <c r="K73" s="151">
        <v>82.299741602067172</v>
      </c>
    </row>
    <row r="74" spans="1:11" x14ac:dyDescent="0.25">
      <c r="A74" s="148" t="s">
        <v>143</v>
      </c>
      <c r="B74" s="149">
        <v>367</v>
      </c>
      <c r="C74" s="149">
        <v>720</v>
      </c>
      <c r="D74" s="149">
        <v>434</v>
      </c>
      <c r="E74" s="150">
        <v>96.185286103542239</v>
      </c>
      <c r="F74" s="151">
        <v>60.277777777777771</v>
      </c>
      <c r="G74" s="148">
        <v>248</v>
      </c>
      <c r="H74" s="149">
        <v>447</v>
      </c>
      <c r="I74" s="149">
        <v>254</v>
      </c>
      <c r="J74" s="150">
        <v>80.241935483870961</v>
      </c>
      <c r="K74" s="151">
        <v>56.823266219239379</v>
      </c>
    </row>
    <row r="75" spans="1:11" x14ac:dyDescent="0.25">
      <c r="A75" s="148" t="s">
        <v>118</v>
      </c>
      <c r="B75" s="149">
        <v>545</v>
      </c>
      <c r="C75" s="149">
        <v>1417</v>
      </c>
      <c r="D75" s="149">
        <v>940</v>
      </c>
      <c r="E75" s="150">
        <v>160</v>
      </c>
      <c r="F75" s="151">
        <v>66.337332392378272</v>
      </c>
      <c r="G75" s="148">
        <v>690</v>
      </c>
      <c r="H75" s="149">
        <v>1374</v>
      </c>
      <c r="I75" s="149">
        <v>986</v>
      </c>
      <c r="J75" s="150">
        <v>99.130434782608702</v>
      </c>
      <c r="K75" s="151">
        <v>71.761280931586612</v>
      </c>
    </row>
    <row r="76" spans="1:11" x14ac:dyDescent="0.25">
      <c r="A76" s="148" t="s">
        <v>126</v>
      </c>
      <c r="B76" s="149">
        <v>625</v>
      </c>
      <c r="C76" s="149">
        <v>2010</v>
      </c>
      <c r="D76" s="149">
        <v>1352</v>
      </c>
      <c r="E76" s="150">
        <v>221.60000000000002</v>
      </c>
      <c r="F76" s="151">
        <v>67.263681592039802</v>
      </c>
      <c r="G76" s="148">
        <v>562</v>
      </c>
      <c r="H76" s="149">
        <v>1188</v>
      </c>
      <c r="I76" s="149">
        <v>714</v>
      </c>
      <c r="J76" s="150">
        <v>111.38790035587189</v>
      </c>
      <c r="K76" s="151">
        <v>60.101010101010097</v>
      </c>
    </row>
    <row r="77" spans="1:11" x14ac:dyDescent="0.25">
      <c r="A77" s="148" t="s">
        <v>145</v>
      </c>
      <c r="B77" s="149">
        <v>386</v>
      </c>
      <c r="C77" s="149">
        <v>1005</v>
      </c>
      <c r="D77" s="149">
        <v>600</v>
      </c>
      <c r="E77" s="150">
        <v>160.36269430051811</v>
      </c>
      <c r="F77" s="151">
        <v>59.701492537313428</v>
      </c>
      <c r="G77" s="148">
        <v>722</v>
      </c>
      <c r="H77" s="149">
        <v>1182</v>
      </c>
      <c r="I77" s="149">
        <v>801</v>
      </c>
      <c r="J77" s="150">
        <v>63.711911357340725</v>
      </c>
      <c r="K77" s="151">
        <v>67.766497461928935</v>
      </c>
    </row>
    <row r="78" spans="1:11" x14ac:dyDescent="0.25">
      <c r="A78" s="148" t="s">
        <v>135</v>
      </c>
      <c r="B78" s="149">
        <v>790</v>
      </c>
      <c r="C78" s="149">
        <v>2332</v>
      </c>
      <c r="D78" s="149">
        <v>1539</v>
      </c>
      <c r="E78" s="150">
        <v>195.18987341772151</v>
      </c>
      <c r="F78" s="151">
        <v>65.99485420240137</v>
      </c>
      <c r="G78" s="148">
        <v>2391</v>
      </c>
      <c r="H78" s="149">
        <v>2477</v>
      </c>
      <c r="I78" s="149">
        <v>1533</v>
      </c>
      <c r="J78" s="150">
        <v>3.5968214136344629</v>
      </c>
      <c r="K78" s="151">
        <v>61.889382317319338</v>
      </c>
    </row>
    <row r="79" spans="1:11" x14ac:dyDescent="0.25">
      <c r="A79" s="148" t="s">
        <v>55</v>
      </c>
      <c r="B79" s="149">
        <v>1317</v>
      </c>
      <c r="C79" s="149">
        <v>15490</v>
      </c>
      <c r="D79" s="149">
        <v>13467</v>
      </c>
      <c r="E79" s="150">
        <v>1076.1579347000759</v>
      </c>
      <c r="F79" s="151">
        <v>86.939961265332471</v>
      </c>
      <c r="G79" s="148">
        <v>5773</v>
      </c>
      <c r="H79" s="149">
        <v>28426</v>
      </c>
      <c r="I79" s="149">
        <v>23102</v>
      </c>
      <c r="J79" s="150">
        <v>392.39563485189677</v>
      </c>
      <c r="K79" s="151">
        <v>81.270667698585797</v>
      </c>
    </row>
    <row r="80" spans="1:11" x14ac:dyDescent="0.25">
      <c r="A80" s="148" t="s">
        <v>56</v>
      </c>
      <c r="B80" s="149">
        <v>1389</v>
      </c>
      <c r="C80" s="149">
        <v>4474</v>
      </c>
      <c r="D80" s="149">
        <v>3616</v>
      </c>
      <c r="E80" s="150">
        <v>222.10223182145427</v>
      </c>
      <c r="F80" s="151">
        <v>80.822530174340628</v>
      </c>
      <c r="G80" s="148">
        <v>1786</v>
      </c>
      <c r="H80" s="149">
        <v>5193</v>
      </c>
      <c r="I80" s="149">
        <v>4107</v>
      </c>
      <c r="J80" s="150">
        <v>190.76147816349385</v>
      </c>
      <c r="K80" s="151">
        <v>79.08723281340265</v>
      </c>
    </row>
    <row r="81" spans="1:11" x14ac:dyDescent="0.25">
      <c r="A81" s="148" t="s">
        <v>58</v>
      </c>
      <c r="B81" s="149">
        <v>1647</v>
      </c>
      <c r="C81" s="149">
        <v>8329</v>
      </c>
      <c r="D81" s="149">
        <v>6719</v>
      </c>
      <c r="E81" s="150">
        <v>405.70734669095322</v>
      </c>
      <c r="F81" s="151">
        <v>80.669948373154043</v>
      </c>
      <c r="G81" s="148">
        <v>4473</v>
      </c>
      <c r="H81" s="149">
        <v>8689</v>
      </c>
      <c r="I81" s="149">
        <v>6484</v>
      </c>
      <c r="J81" s="150">
        <v>94.254415381175946</v>
      </c>
      <c r="K81" s="151">
        <v>74.623086661295886</v>
      </c>
    </row>
    <row r="82" spans="1:11" x14ac:dyDescent="0.25">
      <c r="A82" s="148" t="s">
        <v>54</v>
      </c>
      <c r="B82" s="149">
        <v>1196</v>
      </c>
      <c r="C82" s="149">
        <v>7982</v>
      </c>
      <c r="D82" s="149">
        <v>6871</v>
      </c>
      <c r="E82" s="150">
        <v>567.39130434782612</v>
      </c>
      <c r="F82" s="151">
        <v>86.081182660987224</v>
      </c>
      <c r="G82" s="148">
        <v>4259</v>
      </c>
      <c r="H82" s="149">
        <v>6869</v>
      </c>
      <c r="I82" s="149">
        <v>5326</v>
      </c>
      <c r="J82" s="150">
        <v>61.281991077717777</v>
      </c>
      <c r="K82" s="151">
        <v>77.536759353617697</v>
      </c>
    </row>
    <row r="83" spans="1:11" x14ac:dyDescent="0.25">
      <c r="A83" s="148" t="s">
        <v>67</v>
      </c>
      <c r="B83" s="149">
        <v>397</v>
      </c>
      <c r="C83" s="149">
        <v>1522</v>
      </c>
      <c r="D83" s="149">
        <v>1137</v>
      </c>
      <c r="E83" s="150">
        <v>283.37531486146099</v>
      </c>
      <c r="F83" s="151">
        <v>74.704336399474386</v>
      </c>
      <c r="G83" s="148">
        <v>438</v>
      </c>
      <c r="H83" s="149">
        <v>933</v>
      </c>
      <c r="I83" s="149">
        <v>662</v>
      </c>
      <c r="J83" s="150">
        <v>113.013698630137</v>
      </c>
      <c r="K83" s="151">
        <v>70.953912111468384</v>
      </c>
    </row>
    <row r="84" spans="1:11" x14ac:dyDescent="0.25">
      <c r="A84" s="148" t="s">
        <v>79</v>
      </c>
      <c r="B84" s="149">
        <v>619</v>
      </c>
      <c r="C84" s="149">
        <v>2438</v>
      </c>
      <c r="D84" s="149">
        <v>1805</v>
      </c>
      <c r="E84" s="150">
        <v>293.86106623586426</v>
      </c>
      <c r="F84" s="151">
        <v>74.036095159967189</v>
      </c>
      <c r="G84" s="148">
        <v>1338</v>
      </c>
      <c r="H84" s="149">
        <v>1621</v>
      </c>
      <c r="I84" s="149">
        <v>808</v>
      </c>
      <c r="J84" s="150">
        <v>21.150971599402094</v>
      </c>
      <c r="K84" s="151">
        <v>49.845774213448493</v>
      </c>
    </row>
    <row r="85" spans="1:11" x14ac:dyDescent="0.25">
      <c r="A85" s="148" t="s">
        <v>80</v>
      </c>
      <c r="B85" s="149">
        <v>324</v>
      </c>
      <c r="C85" s="149">
        <v>1237</v>
      </c>
      <c r="D85" s="149">
        <v>903</v>
      </c>
      <c r="E85" s="150">
        <v>281.79012345679013</v>
      </c>
      <c r="F85" s="151">
        <v>72.999191592562653</v>
      </c>
      <c r="G85" s="148">
        <v>450</v>
      </c>
      <c r="H85" s="149">
        <v>1124</v>
      </c>
      <c r="I85" s="149">
        <v>895</v>
      </c>
      <c r="J85" s="150">
        <v>149.7777777777778</v>
      </c>
      <c r="K85" s="151">
        <v>79.62633451957295</v>
      </c>
    </row>
    <row r="86" spans="1:11" x14ac:dyDescent="0.25">
      <c r="A86" s="148" t="s">
        <v>86</v>
      </c>
      <c r="B86" s="149">
        <v>366</v>
      </c>
      <c r="C86" s="149">
        <v>1058</v>
      </c>
      <c r="D86" s="149">
        <v>752</v>
      </c>
      <c r="E86" s="150">
        <v>189.07103825136613</v>
      </c>
      <c r="F86" s="151">
        <v>71.077504725897924</v>
      </c>
      <c r="G86" s="148">
        <v>246</v>
      </c>
      <c r="H86" s="149">
        <v>432</v>
      </c>
      <c r="I86" s="149">
        <v>311</v>
      </c>
      <c r="J86" s="150">
        <v>75.609756097560975</v>
      </c>
      <c r="K86" s="151">
        <v>71.990740740740748</v>
      </c>
    </row>
    <row r="87" spans="1:11" x14ac:dyDescent="0.25">
      <c r="A87" s="148" t="s">
        <v>84</v>
      </c>
      <c r="B87" s="149">
        <v>1610</v>
      </c>
      <c r="C87" s="149">
        <v>4489</v>
      </c>
      <c r="D87" s="149">
        <v>3323</v>
      </c>
      <c r="E87" s="150">
        <v>178.81987577639751</v>
      </c>
      <c r="F87" s="151">
        <v>74.025395411004681</v>
      </c>
      <c r="G87" s="148">
        <v>3369</v>
      </c>
      <c r="H87" s="149">
        <v>4876</v>
      </c>
      <c r="I87" s="149">
        <v>3501</v>
      </c>
      <c r="J87" s="150">
        <v>44.73137429504304</v>
      </c>
      <c r="K87" s="151">
        <v>71.80065627563576</v>
      </c>
    </row>
    <row r="88" spans="1:11" x14ac:dyDescent="0.25">
      <c r="A88" s="148" t="s">
        <v>87</v>
      </c>
      <c r="B88" s="149">
        <v>961</v>
      </c>
      <c r="C88" s="149">
        <v>2984</v>
      </c>
      <c r="D88" s="149">
        <v>2181</v>
      </c>
      <c r="E88" s="150">
        <v>210.50988553590008</v>
      </c>
      <c r="F88" s="151">
        <v>73.089812332439678</v>
      </c>
      <c r="G88" s="148">
        <v>1138</v>
      </c>
      <c r="H88" s="149">
        <v>3624</v>
      </c>
      <c r="I88" s="149">
        <v>2923</v>
      </c>
      <c r="J88" s="150">
        <v>218.45342706502637</v>
      </c>
      <c r="K88" s="151">
        <v>80.656732891832235</v>
      </c>
    </row>
    <row r="89" spans="1:11" x14ac:dyDescent="0.25">
      <c r="A89" s="148" t="s">
        <v>151</v>
      </c>
      <c r="B89" s="149">
        <v>687</v>
      </c>
      <c r="C89" s="149">
        <v>1642</v>
      </c>
      <c r="D89" s="149">
        <v>907</v>
      </c>
      <c r="E89" s="150">
        <v>139.01018922852984</v>
      </c>
      <c r="F89" s="151">
        <v>55.237515225334953</v>
      </c>
      <c r="G89" s="148">
        <v>672</v>
      </c>
      <c r="H89" s="149">
        <v>940</v>
      </c>
      <c r="I89" s="149">
        <v>394</v>
      </c>
      <c r="J89" s="150">
        <v>39.880952380952387</v>
      </c>
      <c r="K89" s="151">
        <v>41.914893617021278</v>
      </c>
    </row>
    <row r="90" spans="1:11" x14ac:dyDescent="0.25">
      <c r="A90" s="148" t="s">
        <v>132</v>
      </c>
      <c r="B90" s="149">
        <v>510</v>
      </c>
      <c r="C90" s="149">
        <v>1079</v>
      </c>
      <c r="D90" s="149">
        <v>723</v>
      </c>
      <c r="E90" s="150">
        <v>111.5686274509804</v>
      </c>
      <c r="F90" s="151">
        <v>67.006487488415203</v>
      </c>
      <c r="G90" s="148">
        <v>680</v>
      </c>
      <c r="H90" s="149">
        <v>742</v>
      </c>
      <c r="I90" s="149">
        <v>413</v>
      </c>
      <c r="J90" s="150">
        <v>9.117647058823529</v>
      </c>
      <c r="K90" s="151">
        <v>55.660377358490564</v>
      </c>
    </row>
    <row r="91" spans="1:11" x14ac:dyDescent="0.25">
      <c r="A91" s="148" t="s">
        <v>60</v>
      </c>
      <c r="B91" s="149">
        <v>344</v>
      </c>
      <c r="C91" s="149">
        <v>1066</v>
      </c>
      <c r="D91" s="149">
        <v>829</v>
      </c>
      <c r="E91" s="150">
        <v>209.88372093023258</v>
      </c>
      <c r="F91" s="151">
        <v>77.76735459662288</v>
      </c>
      <c r="G91" s="148">
        <v>391</v>
      </c>
      <c r="H91" s="149">
        <v>939</v>
      </c>
      <c r="I91" s="149">
        <v>674</v>
      </c>
      <c r="J91" s="150">
        <v>140.153452685422</v>
      </c>
      <c r="K91" s="151">
        <v>71.77848775292864</v>
      </c>
    </row>
    <row r="92" spans="1:11" x14ac:dyDescent="0.25">
      <c r="A92" s="148" t="s">
        <v>82</v>
      </c>
      <c r="B92" s="149">
        <v>416</v>
      </c>
      <c r="C92" s="149">
        <v>1323</v>
      </c>
      <c r="D92" s="149">
        <v>958</v>
      </c>
      <c r="E92" s="150">
        <v>218.02884615384616</v>
      </c>
      <c r="F92" s="151">
        <v>72.411186696900984</v>
      </c>
      <c r="G92" s="148">
        <v>679</v>
      </c>
      <c r="H92" s="149">
        <v>1275</v>
      </c>
      <c r="I92" s="149">
        <v>764</v>
      </c>
      <c r="J92" s="150">
        <v>87.776141384388808</v>
      </c>
      <c r="K92" s="151">
        <v>59.921568627450981</v>
      </c>
    </row>
    <row r="93" spans="1:11" x14ac:dyDescent="0.25">
      <c r="A93" s="148" t="s">
        <v>104</v>
      </c>
      <c r="B93" s="149">
        <v>500</v>
      </c>
      <c r="C93" s="149">
        <v>1522</v>
      </c>
      <c r="D93" s="149">
        <v>1044</v>
      </c>
      <c r="E93" s="150">
        <v>204.4</v>
      </c>
      <c r="F93" s="151">
        <v>68.593955321944804</v>
      </c>
      <c r="G93" s="148">
        <v>793</v>
      </c>
      <c r="H93" s="149">
        <v>1423</v>
      </c>
      <c r="I93" s="149">
        <v>971</v>
      </c>
      <c r="J93" s="150">
        <v>79.445145018915511</v>
      </c>
      <c r="K93" s="151">
        <v>68.236120871398455</v>
      </c>
    </row>
    <row r="94" spans="1:11" x14ac:dyDescent="0.25">
      <c r="A94" s="148" t="s">
        <v>89</v>
      </c>
      <c r="B94" s="149">
        <v>240</v>
      </c>
      <c r="C94" s="149">
        <v>595</v>
      </c>
      <c r="D94" s="149">
        <v>432</v>
      </c>
      <c r="E94" s="150">
        <v>147.91666666666669</v>
      </c>
      <c r="F94" s="151">
        <v>72.605042016806721</v>
      </c>
      <c r="G94" s="148">
        <v>257</v>
      </c>
      <c r="H94" s="149">
        <v>421</v>
      </c>
      <c r="I94" s="149">
        <v>314</v>
      </c>
      <c r="J94" s="150">
        <v>63.813229571984429</v>
      </c>
      <c r="K94" s="151">
        <v>74.584323040380056</v>
      </c>
    </row>
    <row r="95" spans="1:11" x14ac:dyDescent="0.25">
      <c r="A95" s="148" t="s">
        <v>74</v>
      </c>
      <c r="B95" s="149">
        <v>1351</v>
      </c>
      <c r="C95" s="149">
        <v>5641</v>
      </c>
      <c r="D95" s="149">
        <v>4507</v>
      </c>
      <c r="E95" s="150">
        <v>317.54256106587712</v>
      </c>
      <c r="F95" s="151">
        <v>79.897181350824326</v>
      </c>
      <c r="G95" s="148">
        <v>2751</v>
      </c>
      <c r="H95" s="149">
        <v>4403</v>
      </c>
      <c r="I95" s="149">
        <v>3394</v>
      </c>
      <c r="J95" s="150">
        <v>60.050890585241731</v>
      </c>
      <c r="K95" s="151">
        <v>77.08380649557121</v>
      </c>
    </row>
    <row r="96" spans="1:11" x14ac:dyDescent="0.25">
      <c r="A96" s="148" t="s">
        <v>113</v>
      </c>
      <c r="B96" s="149">
        <v>999</v>
      </c>
      <c r="C96" s="149">
        <v>3649</v>
      </c>
      <c r="D96" s="149">
        <v>2815</v>
      </c>
      <c r="E96" s="150">
        <v>265.26526526526527</v>
      </c>
      <c r="F96" s="151">
        <v>77.144423129624556</v>
      </c>
      <c r="G96" s="148">
        <v>2584</v>
      </c>
      <c r="H96" s="149">
        <v>6037</v>
      </c>
      <c r="I96" s="149">
        <v>4657</v>
      </c>
      <c r="J96" s="150">
        <v>133.63003095975233</v>
      </c>
      <c r="K96" s="151">
        <v>77.1409640549942</v>
      </c>
    </row>
    <row r="97" spans="1:11" x14ac:dyDescent="0.25">
      <c r="A97" s="148" t="s">
        <v>83</v>
      </c>
      <c r="B97" s="149">
        <v>2086</v>
      </c>
      <c r="C97" s="149">
        <v>10630</v>
      </c>
      <c r="D97" s="149">
        <v>8501</v>
      </c>
      <c r="E97" s="150">
        <v>409.58772770853307</v>
      </c>
      <c r="F97" s="151">
        <v>79.971777986829721</v>
      </c>
      <c r="G97" s="148">
        <v>6339</v>
      </c>
      <c r="H97" s="149">
        <v>11856</v>
      </c>
      <c r="I97" s="149">
        <v>9489</v>
      </c>
      <c r="J97" s="150">
        <v>87.032654992901087</v>
      </c>
      <c r="K97" s="151">
        <v>80.035425101214571</v>
      </c>
    </row>
    <row r="98" spans="1:11" x14ac:dyDescent="0.25">
      <c r="A98" s="148" t="s">
        <v>85</v>
      </c>
      <c r="B98" s="149">
        <v>947</v>
      </c>
      <c r="C98" s="149">
        <v>6579</v>
      </c>
      <c r="D98" s="149">
        <v>5383</v>
      </c>
      <c r="E98" s="150">
        <v>594.72016895459342</v>
      </c>
      <c r="F98" s="151">
        <v>81.820945432436545</v>
      </c>
      <c r="G98" s="148">
        <v>3470</v>
      </c>
      <c r="H98" s="149">
        <v>6622</v>
      </c>
      <c r="I98" s="149">
        <v>4794</v>
      </c>
      <c r="J98" s="150">
        <v>90.835734870316998</v>
      </c>
      <c r="K98" s="151">
        <v>72.395046813651462</v>
      </c>
    </row>
    <row r="99" spans="1:11" x14ac:dyDescent="0.25">
      <c r="A99" s="148" t="s">
        <v>66</v>
      </c>
      <c r="B99" s="149">
        <v>1179</v>
      </c>
      <c r="C99" s="149">
        <v>7312</v>
      </c>
      <c r="D99" s="149">
        <v>5982</v>
      </c>
      <c r="E99" s="150">
        <v>520.18659881255303</v>
      </c>
      <c r="F99" s="151">
        <v>81.810722100656449</v>
      </c>
      <c r="G99" s="148">
        <v>3156</v>
      </c>
      <c r="H99" s="149">
        <v>6317</v>
      </c>
      <c r="I99" s="149">
        <v>5025</v>
      </c>
      <c r="J99" s="150">
        <v>100.15842839036755</v>
      </c>
      <c r="K99" s="151">
        <v>79.547253443090071</v>
      </c>
    </row>
    <row r="100" spans="1:11" x14ac:dyDescent="0.25">
      <c r="A100" s="148" t="s">
        <v>122</v>
      </c>
      <c r="B100" s="149">
        <v>1677</v>
      </c>
      <c r="C100" s="149">
        <v>2694</v>
      </c>
      <c r="D100" s="149">
        <v>1786</v>
      </c>
      <c r="E100" s="150">
        <v>60.644007155635059</v>
      </c>
      <c r="F100" s="151">
        <v>66.295471417965842</v>
      </c>
      <c r="G100" s="148">
        <v>945</v>
      </c>
      <c r="H100" s="149">
        <v>1900</v>
      </c>
      <c r="I100" s="149">
        <v>1365</v>
      </c>
      <c r="J100" s="150">
        <v>101.05820105820106</v>
      </c>
      <c r="K100" s="151">
        <v>71.84210526315789</v>
      </c>
    </row>
    <row r="101" spans="1:11" x14ac:dyDescent="0.25">
      <c r="A101" s="148" t="s">
        <v>136</v>
      </c>
      <c r="B101" s="149">
        <v>1038</v>
      </c>
      <c r="C101" s="149">
        <v>1966</v>
      </c>
      <c r="D101" s="149">
        <v>1230</v>
      </c>
      <c r="E101" s="150">
        <v>89.402697495183048</v>
      </c>
      <c r="F101" s="151">
        <v>62.563580874872841</v>
      </c>
      <c r="G101" s="148">
        <v>835</v>
      </c>
      <c r="H101" s="149">
        <v>1123</v>
      </c>
      <c r="I101" s="149">
        <v>843</v>
      </c>
      <c r="J101" s="150">
        <v>34.491017964071858</v>
      </c>
      <c r="K101" s="151">
        <v>75.066785396260016</v>
      </c>
    </row>
    <row r="102" spans="1:11" x14ac:dyDescent="0.25">
      <c r="A102" s="148" t="s">
        <v>51</v>
      </c>
      <c r="B102" s="149">
        <v>919</v>
      </c>
      <c r="C102" s="149">
        <v>4545</v>
      </c>
      <c r="D102" s="149">
        <v>3883</v>
      </c>
      <c r="E102" s="150">
        <v>394.5593035908596</v>
      </c>
      <c r="F102" s="151">
        <v>85.43454345434543</v>
      </c>
      <c r="G102" s="148">
        <v>152</v>
      </c>
      <c r="H102" s="149">
        <v>1039</v>
      </c>
      <c r="I102" s="149">
        <v>931</v>
      </c>
      <c r="J102" s="150">
        <v>583.5526315789474</v>
      </c>
      <c r="K102" s="151">
        <v>89.60538979788258</v>
      </c>
    </row>
    <row r="103" spans="1:11" x14ac:dyDescent="0.25">
      <c r="A103" s="148" t="s">
        <v>95</v>
      </c>
      <c r="B103" s="149">
        <v>1574</v>
      </c>
      <c r="C103" s="149">
        <v>4413</v>
      </c>
      <c r="D103" s="149">
        <v>3187</v>
      </c>
      <c r="E103" s="150">
        <v>180.36848792884371</v>
      </c>
      <c r="F103" s="151">
        <v>72.218445501926126</v>
      </c>
      <c r="G103" s="148">
        <v>1429</v>
      </c>
      <c r="H103" s="149">
        <v>2180</v>
      </c>
      <c r="I103" s="149">
        <v>1651</v>
      </c>
      <c r="J103" s="150">
        <v>52.554233729881041</v>
      </c>
      <c r="K103" s="151">
        <v>75.733944954128447</v>
      </c>
    </row>
    <row r="104" spans="1:11" ht="15.75" thickBot="1" x14ac:dyDescent="0.3">
      <c r="A104" s="152" t="s">
        <v>52</v>
      </c>
      <c r="B104" s="153">
        <v>415</v>
      </c>
      <c r="C104" s="153">
        <v>2466</v>
      </c>
      <c r="D104" s="153">
        <v>2115</v>
      </c>
      <c r="E104" s="154">
        <v>494.2168674698795</v>
      </c>
      <c r="F104" s="155">
        <v>85.766423357664237</v>
      </c>
      <c r="G104" s="152">
        <v>76</v>
      </c>
      <c r="H104" s="153">
        <v>310</v>
      </c>
      <c r="I104" s="153">
        <v>230</v>
      </c>
      <c r="J104" s="154">
        <v>307.89473684210526</v>
      </c>
      <c r="K104" s="155">
        <v>74.193548387096769</v>
      </c>
    </row>
  </sheetData>
  <mergeCells count="2">
    <mergeCell ref="B2:F2"/>
    <mergeCell ref="G2:K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35" sqref="H35"/>
    </sheetView>
  </sheetViews>
  <sheetFormatPr baseColWidth="10" defaultRowHeight="15" x14ac:dyDescent="0.25"/>
  <sheetData>
    <row r="1" spans="1:10" s="17" customFormat="1" ht="18.75" x14ac:dyDescent="0.3">
      <c r="A1" s="140" t="s">
        <v>292</v>
      </c>
      <c r="B1" s="3"/>
      <c r="C1" s="189"/>
    </row>
    <row r="2" spans="1:10" x14ac:dyDescent="0.25">
      <c r="A2" s="138"/>
      <c r="B2" s="124">
        <v>2016</v>
      </c>
      <c r="C2" s="124">
        <v>2017</v>
      </c>
      <c r="D2" s="124">
        <v>2018</v>
      </c>
      <c r="E2" s="124">
        <v>2019</v>
      </c>
      <c r="F2" s="124">
        <v>2020</v>
      </c>
      <c r="G2" s="124">
        <v>2021</v>
      </c>
      <c r="H2" s="124">
        <v>2022</v>
      </c>
      <c r="I2" s="124">
        <v>2023</v>
      </c>
      <c r="J2" s="124">
        <v>2024</v>
      </c>
    </row>
    <row r="3" spans="1:10" x14ac:dyDescent="0.25">
      <c r="A3" s="122" t="s">
        <v>154</v>
      </c>
      <c r="B3" s="139">
        <v>48334</v>
      </c>
      <c r="C3" s="139">
        <v>47859</v>
      </c>
      <c r="D3" s="139">
        <v>48018</v>
      </c>
      <c r="E3" s="139">
        <v>42116</v>
      </c>
      <c r="F3" s="139">
        <v>30554</v>
      </c>
      <c r="G3" s="139">
        <v>29364</v>
      </c>
      <c r="H3" s="139">
        <v>25871</v>
      </c>
      <c r="I3" s="139">
        <v>23450</v>
      </c>
      <c r="J3" s="139">
        <v>14105</v>
      </c>
    </row>
    <row r="4" spans="1:10" x14ac:dyDescent="0.25">
      <c r="A4" s="18" t="s">
        <v>203</v>
      </c>
    </row>
    <row r="5" spans="1:10" x14ac:dyDescent="0.25">
      <c r="A5" s="18" t="s">
        <v>224</v>
      </c>
    </row>
  </sheetData>
  <conditionalFormatting sqref="A3:J3">
    <cfRule type="expression" dxfId="48" priority="1">
      <formula>MOD(ROW(),2)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heetViews>
  <sheetFormatPr baseColWidth="10" defaultRowHeight="15" x14ac:dyDescent="0.25"/>
  <cols>
    <col min="1" max="1" width="13.42578125" customWidth="1"/>
    <col min="2" max="7" width="19.140625" customWidth="1"/>
  </cols>
  <sheetData>
    <row r="1" spans="1:7" ht="19.5" thickBot="1" x14ac:dyDescent="0.35">
      <c r="A1" s="140" t="s">
        <v>291</v>
      </c>
      <c r="B1" s="17"/>
      <c r="C1" s="17"/>
      <c r="D1" s="17"/>
      <c r="E1" s="17"/>
      <c r="F1" s="17"/>
      <c r="G1" s="17"/>
    </row>
    <row r="2" spans="1:7" ht="45" x14ac:dyDescent="0.25">
      <c r="A2" s="108"/>
      <c r="B2" s="95" t="s">
        <v>33</v>
      </c>
      <c r="C2" s="95" t="s">
        <v>41</v>
      </c>
      <c r="D2" s="95" t="s">
        <v>153</v>
      </c>
      <c r="E2" s="95" t="s">
        <v>34</v>
      </c>
      <c r="F2" s="95" t="s">
        <v>32</v>
      </c>
      <c r="G2" s="96" t="s">
        <v>42</v>
      </c>
    </row>
    <row r="3" spans="1:7" x14ac:dyDescent="0.25">
      <c r="A3" s="97" t="s">
        <v>154</v>
      </c>
      <c r="B3" s="98">
        <v>0.46</v>
      </c>
      <c r="C3" s="98">
        <v>0.53</v>
      </c>
      <c r="D3" s="98">
        <v>0.15</v>
      </c>
      <c r="E3" s="98">
        <v>0.21</v>
      </c>
      <c r="F3" s="98">
        <v>0.36</v>
      </c>
      <c r="G3" s="99">
        <v>0.32</v>
      </c>
    </row>
    <row r="4" spans="1:7" x14ac:dyDescent="0.25">
      <c r="A4" s="97" t="s">
        <v>155</v>
      </c>
      <c r="B4" s="98">
        <v>0.1</v>
      </c>
      <c r="C4" s="98">
        <v>0.17</v>
      </c>
      <c r="D4" s="98">
        <v>0.1</v>
      </c>
      <c r="E4" s="98">
        <v>0.06</v>
      </c>
      <c r="F4" s="98">
        <v>0.02</v>
      </c>
      <c r="G4" s="99">
        <v>0.14000000000000001</v>
      </c>
    </row>
    <row r="5" spans="1:7" x14ac:dyDescent="0.25">
      <c r="A5" s="97" t="s">
        <v>168</v>
      </c>
      <c r="B5" s="98">
        <v>0.14000000000000001</v>
      </c>
      <c r="C5" s="98">
        <v>0.13</v>
      </c>
      <c r="D5" s="98">
        <v>0.12</v>
      </c>
      <c r="E5" s="98">
        <v>0.04</v>
      </c>
      <c r="F5" s="98">
        <v>0.1</v>
      </c>
      <c r="G5" s="99">
        <v>0.15</v>
      </c>
    </row>
    <row r="6" spans="1:7" x14ac:dyDescent="0.25">
      <c r="A6" s="97" t="s">
        <v>157</v>
      </c>
      <c r="B6" s="98">
        <v>0.16</v>
      </c>
      <c r="C6" s="98">
        <v>0.1</v>
      </c>
      <c r="D6" s="98">
        <v>0.11</v>
      </c>
      <c r="E6" s="98">
        <v>0.03</v>
      </c>
      <c r="F6" s="98">
        <v>0.21</v>
      </c>
      <c r="G6" s="99">
        <v>0.09</v>
      </c>
    </row>
    <row r="7" spans="1:7" ht="15.75" thickBot="1" x14ac:dyDescent="0.3">
      <c r="A7" s="100" t="s">
        <v>158</v>
      </c>
      <c r="B7" s="101">
        <v>0.18</v>
      </c>
      <c r="C7" s="101">
        <v>0.06</v>
      </c>
      <c r="D7" s="101">
        <v>7.0000000000000007E-2</v>
      </c>
      <c r="E7" s="101">
        <v>0.01</v>
      </c>
      <c r="F7" s="101">
        <v>0.22</v>
      </c>
      <c r="G7" s="102">
        <v>0</v>
      </c>
    </row>
    <row r="8" spans="1:7" x14ac:dyDescent="0.25">
      <c r="A8" s="18" t="s">
        <v>173</v>
      </c>
    </row>
    <row r="9" spans="1:7" x14ac:dyDescent="0.25">
      <c r="A9" s="18" t="s">
        <v>203</v>
      </c>
    </row>
    <row r="10" spans="1:7" x14ac:dyDescent="0.25">
      <c r="A10" s="18" t="s">
        <v>224</v>
      </c>
    </row>
    <row r="12" spans="1:7" ht="19.5" thickBot="1" x14ac:dyDescent="0.35">
      <c r="A12" s="140" t="s">
        <v>172</v>
      </c>
      <c r="B12" s="17"/>
      <c r="C12" s="17"/>
      <c r="D12" s="17"/>
      <c r="E12" s="17"/>
    </row>
    <row r="13" spans="1:7" ht="30.75" thickBot="1" x14ac:dyDescent="0.3">
      <c r="A13" s="113"/>
      <c r="B13" s="95" t="s">
        <v>33</v>
      </c>
      <c r="C13" s="95" t="s">
        <v>41</v>
      </c>
      <c r="D13" s="95" t="s">
        <v>153</v>
      </c>
      <c r="E13" s="95" t="s">
        <v>34</v>
      </c>
    </row>
    <row r="14" spans="1:7" x14ac:dyDescent="0.25">
      <c r="A14" s="115" t="s">
        <v>160</v>
      </c>
      <c r="B14" s="116">
        <v>0.13</v>
      </c>
      <c r="C14" s="116">
        <v>0.08</v>
      </c>
      <c r="D14" s="116">
        <v>0.06</v>
      </c>
      <c r="E14" s="116">
        <v>0.02</v>
      </c>
    </row>
    <row r="15" spans="1:7" ht="15.75" thickBot="1" x14ac:dyDescent="0.3">
      <c r="A15" s="117" t="s">
        <v>161</v>
      </c>
      <c r="B15" s="118">
        <v>0.13</v>
      </c>
      <c r="C15" s="118">
        <v>0.16</v>
      </c>
      <c r="D15" s="118">
        <v>0.13</v>
      </c>
      <c r="E15" s="118">
        <v>0.05</v>
      </c>
    </row>
    <row r="16" spans="1:7" x14ac:dyDescent="0.25">
      <c r="A16" s="18" t="s">
        <v>174</v>
      </c>
    </row>
    <row r="17" spans="1:1" x14ac:dyDescent="0.25">
      <c r="A17" s="18" t="s">
        <v>203</v>
      </c>
    </row>
    <row r="18" spans="1:1" x14ac:dyDescent="0.25">
      <c r="A18" s="18" t="s">
        <v>224</v>
      </c>
    </row>
  </sheetData>
  <conditionalFormatting sqref="C4:C7">
    <cfRule type="expression" dxfId="47" priority="16">
      <formula>MOD(ROW(),2)</formula>
    </cfRule>
  </conditionalFormatting>
  <conditionalFormatting sqref="G4:G7">
    <cfRule type="expression" dxfId="46" priority="18">
      <formula>MOD(ROW(),2)</formula>
    </cfRule>
  </conditionalFormatting>
  <conditionalFormatting sqref="F4:F7">
    <cfRule type="expression" dxfId="45" priority="17">
      <formula>MOD(ROW(),2)</formula>
    </cfRule>
  </conditionalFormatting>
  <conditionalFormatting sqref="A4:A7">
    <cfRule type="expression" dxfId="44" priority="19">
      <formula>MOD(ROW(),2)</formula>
    </cfRule>
  </conditionalFormatting>
  <conditionalFormatting sqref="B4:B7">
    <cfRule type="expression" dxfId="43" priority="15">
      <formula>MOD(ROW(),2)</formula>
    </cfRule>
  </conditionalFormatting>
  <conditionalFormatting sqref="E4:E7">
    <cfRule type="expression" dxfId="42" priority="14">
      <formula>MOD(ROW(),2)</formula>
    </cfRule>
  </conditionalFormatting>
  <conditionalFormatting sqref="D4:D7">
    <cfRule type="expression" dxfId="41" priority="13">
      <formula>MOD(ROW(),2)</formula>
    </cfRule>
  </conditionalFormatting>
  <conditionalFormatting sqref="C3">
    <cfRule type="expression" dxfId="40" priority="9">
      <formula>MOD(ROW(),2)</formula>
    </cfRule>
  </conditionalFormatting>
  <conditionalFormatting sqref="G3">
    <cfRule type="expression" dxfId="39" priority="11">
      <formula>MOD(ROW(),2)</formula>
    </cfRule>
  </conditionalFormatting>
  <conditionalFormatting sqref="F3">
    <cfRule type="expression" dxfId="38" priority="10">
      <formula>MOD(ROW(),2)</formula>
    </cfRule>
  </conditionalFormatting>
  <conditionalFormatting sqref="A3">
    <cfRule type="expression" dxfId="37" priority="12">
      <formula>MOD(ROW(),2)</formula>
    </cfRule>
  </conditionalFormatting>
  <conditionalFormatting sqref="B3">
    <cfRule type="expression" dxfId="36" priority="8">
      <formula>MOD(ROW(),2)</formula>
    </cfRule>
  </conditionalFormatting>
  <conditionalFormatting sqref="E3">
    <cfRule type="expression" dxfId="35" priority="7">
      <formula>MOD(ROW(),2)</formula>
    </cfRule>
  </conditionalFormatting>
  <conditionalFormatting sqref="D3">
    <cfRule type="expression" dxfId="34" priority="6">
      <formula>MOD(ROW(),2)</formula>
    </cfRule>
  </conditionalFormatting>
  <conditionalFormatting sqref="E14:E15">
    <cfRule type="expression" dxfId="33" priority="2">
      <formula>MOD(ROW(),2)</formula>
    </cfRule>
  </conditionalFormatting>
  <conditionalFormatting sqref="D14:D15">
    <cfRule type="expression" dxfId="32" priority="1">
      <formula>MOD(ROW(),2)</formula>
    </cfRule>
  </conditionalFormatting>
  <conditionalFormatting sqref="A14:A15">
    <cfRule type="expression" dxfId="31" priority="5">
      <formula>MOD(ROW(),2)</formula>
    </cfRule>
  </conditionalFormatting>
  <conditionalFormatting sqref="C14:C15">
    <cfRule type="expression" dxfId="30" priority="4">
      <formula>MOD(ROW(),2)</formula>
    </cfRule>
  </conditionalFormatting>
  <conditionalFormatting sqref="B14:B15">
    <cfRule type="expression" dxfId="29" priority="3">
      <formula>MOD(ROW(),2)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H25" sqref="H25"/>
    </sheetView>
  </sheetViews>
  <sheetFormatPr baseColWidth="10" defaultColWidth="11.42578125" defaultRowHeight="15" x14ac:dyDescent="0.25"/>
  <cols>
    <col min="1" max="7" width="11.42578125" style="17"/>
    <col min="8" max="8" width="10.85546875" style="17" customWidth="1"/>
    <col min="9" max="12" width="21.28515625" style="17" customWidth="1"/>
    <col min="13" max="16384" width="11.42578125" style="17"/>
  </cols>
  <sheetData>
    <row r="1" spans="1:12" ht="17.25" thickBot="1" x14ac:dyDescent="0.3">
      <c r="A1" s="156" t="s">
        <v>290</v>
      </c>
    </row>
    <row r="2" spans="1:12" ht="45.75" thickBot="1" x14ac:dyDescent="0.3">
      <c r="A2" s="113">
        <v>2024</v>
      </c>
      <c r="B2" s="95" t="s">
        <v>33</v>
      </c>
      <c r="C2" s="114" t="s">
        <v>153</v>
      </c>
      <c r="D2" s="114" t="s">
        <v>34</v>
      </c>
      <c r="I2" s="17">
        <v>2024</v>
      </c>
    </row>
    <row r="3" spans="1:12" ht="30" x14ac:dyDescent="0.25">
      <c r="A3" s="115" t="s">
        <v>160</v>
      </c>
      <c r="B3" s="116">
        <v>0.62</v>
      </c>
      <c r="C3" s="116">
        <v>0.66</v>
      </c>
      <c r="D3" s="116">
        <v>0.88</v>
      </c>
      <c r="I3" s="111"/>
      <c r="J3" s="110" t="s">
        <v>33</v>
      </c>
      <c r="K3" s="110" t="s">
        <v>35</v>
      </c>
      <c r="L3" s="110" t="s">
        <v>34</v>
      </c>
    </row>
    <row r="4" spans="1:12" ht="15.75" thickBot="1" x14ac:dyDescent="0.3">
      <c r="A4" s="117" t="s">
        <v>161</v>
      </c>
      <c r="B4" s="118">
        <v>0.71</v>
      </c>
      <c r="C4" s="118">
        <v>0.55000000000000004</v>
      </c>
      <c r="D4" s="118">
        <v>0.73</v>
      </c>
      <c r="I4" s="111" t="s">
        <v>160</v>
      </c>
      <c r="J4" s="112">
        <v>0.62</v>
      </c>
      <c r="K4" s="112">
        <v>0.66</v>
      </c>
      <c r="L4" s="112">
        <v>0.88</v>
      </c>
    </row>
    <row r="5" spans="1:12" x14ac:dyDescent="0.25">
      <c r="A5" s="18" t="s">
        <v>162</v>
      </c>
      <c r="I5" s="120" t="s">
        <v>161</v>
      </c>
      <c r="J5" s="112">
        <v>0.71</v>
      </c>
      <c r="K5" s="112">
        <v>0.55000000000000004</v>
      </c>
      <c r="L5" s="112">
        <v>0.73</v>
      </c>
    </row>
    <row r="6" spans="1:12" x14ac:dyDescent="0.25">
      <c r="A6" s="18" t="s">
        <v>203</v>
      </c>
    </row>
    <row r="7" spans="1:12" x14ac:dyDescent="0.25">
      <c r="A7" s="18" t="s">
        <v>224</v>
      </c>
    </row>
    <row r="11" spans="1:12" x14ac:dyDescent="0.25">
      <c r="K11" s="119"/>
    </row>
  </sheetData>
  <conditionalFormatting sqref="A3:A4">
    <cfRule type="expression" dxfId="28" priority="12">
      <formula>MOD(ROW(),2)</formula>
    </cfRule>
  </conditionalFormatting>
  <conditionalFormatting sqref="C3:C4">
    <cfRule type="expression" dxfId="27" priority="8">
      <formula>MOD(ROW(),2)</formula>
    </cfRule>
  </conditionalFormatting>
  <conditionalFormatting sqref="B3:B4">
    <cfRule type="expression" dxfId="26" priority="10">
      <formula>MOD(ROW(),2)</formula>
    </cfRule>
  </conditionalFormatting>
  <conditionalFormatting sqref="D3:D4">
    <cfRule type="expression" dxfId="25" priority="9">
      <formula>MOD(ROW(),2)</formula>
    </cfRule>
  </conditionalFormatting>
  <conditionalFormatting sqref="J4">
    <cfRule type="dataBar" priority="5">
      <dataBar>
        <cfvo type="num" val="0"/>
        <cfvo type="num" val="1"/>
        <color rgb="FFC00000"/>
      </dataBar>
      <extLst>
        <ext xmlns:x14="http://schemas.microsoft.com/office/spreadsheetml/2009/9/main" uri="{B025F937-C7B1-47D3-B67F-A62EFF666E3E}">
          <x14:id>{EAB91FB9-6376-4C73-BDE5-7C77B8BEB022}</x14:id>
        </ext>
      </extLst>
    </cfRule>
  </conditionalFormatting>
  <conditionalFormatting sqref="K4">
    <cfRule type="dataBar" priority="6">
      <dataBar>
        <cfvo type="num" val="0"/>
        <cfvo type="num" val="1"/>
        <color rgb="FFF38C37"/>
      </dataBar>
      <extLst>
        <ext xmlns:x14="http://schemas.microsoft.com/office/spreadsheetml/2009/9/main" uri="{B025F937-C7B1-47D3-B67F-A62EFF666E3E}">
          <x14:id>{36DA37CF-F406-4275-B4F3-96EC7252500F}</x14:id>
        </ext>
      </extLst>
    </cfRule>
  </conditionalFormatting>
  <conditionalFormatting sqref="L4">
    <cfRule type="dataBar" priority="13">
      <dataBar>
        <cfvo type="num" val="0"/>
        <cfvo type="num" val="1"/>
        <color rgb="FF35B581"/>
      </dataBar>
      <extLst>
        <ext xmlns:x14="http://schemas.microsoft.com/office/spreadsheetml/2009/9/main" uri="{B025F937-C7B1-47D3-B67F-A62EFF666E3E}">
          <x14:id>{8F2D6DF4-11E2-407B-B071-71E9F2D62D86}</x14:id>
        </ext>
      </extLst>
    </cfRule>
  </conditionalFormatting>
  <conditionalFormatting sqref="J5">
    <cfRule type="dataBar" priority="4">
      <dataBar>
        <cfvo type="num" val="0"/>
        <cfvo type="num" val="1"/>
        <color rgb="FFC00000"/>
      </dataBar>
      <extLst>
        <ext xmlns:x14="http://schemas.microsoft.com/office/spreadsheetml/2009/9/main" uri="{B025F937-C7B1-47D3-B67F-A62EFF666E3E}">
          <x14:id>{C9D782DD-690F-4927-9515-C47AD8A06C24}</x14:id>
        </ext>
      </extLst>
    </cfRule>
  </conditionalFormatting>
  <conditionalFormatting sqref="K5">
    <cfRule type="dataBar" priority="2">
      <dataBar>
        <cfvo type="num" val="0"/>
        <cfvo type="num" val="1"/>
        <color rgb="FFF38C37"/>
      </dataBar>
      <extLst>
        <ext xmlns:x14="http://schemas.microsoft.com/office/spreadsheetml/2009/9/main" uri="{B025F937-C7B1-47D3-B67F-A62EFF666E3E}">
          <x14:id>{83F97A99-3B62-458C-B8F6-8FEDCEDC3795}</x14:id>
        </ext>
      </extLst>
    </cfRule>
  </conditionalFormatting>
  <conditionalFormatting sqref="L5">
    <cfRule type="dataBar" priority="1">
      <dataBar>
        <cfvo type="num" val="0"/>
        <cfvo type="num" val="1"/>
        <color rgb="FF35B581"/>
      </dataBar>
      <extLst>
        <ext xmlns:x14="http://schemas.microsoft.com/office/spreadsheetml/2009/9/main" uri="{B025F937-C7B1-47D3-B67F-A62EFF666E3E}">
          <x14:id>{63555F2C-9904-4DB0-8CBC-97609B6A4399}</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AB91FB9-6376-4C73-BDE5-7C77B8BEB022}">
            <x14:dataBar minLength="0" maxLength="100" gradient="0">
              <x14:cfvo type="num">
                <xm:f>0</xm:f>
              </x14:cfvo>
              <x14:cfvo type="num">
                <xm:f>1</xm:f>
              </x14:cfvo>
              <x14:negativeFillColor rgb="FFFF0000"/>
              <x14:axisColor rgb="FF000000"/>
            </x14:dataBar>
          </x14:cfRule>
          <xm:sqref>J4</xm:sqref>
        </x14:conditionalFormatting>
        <x14:conditionalFormatting xmlns:xm="http://schemas.microsoft.com/office/excel/2006/main">
          <x14:cfRule type="dataBar" id="{36DA37CF-F406-4275-B4F3-96EC7252500F}">
            <x14:dataBar minLength="0" maxLength="100" gradient="0">
              <x14:cfvo type="num">
                <xm:f>0</xm:f>
              </x14:cfvo>
              <x14:cfvo type="num">
                <xm:f>1</xm:f>
              </x14:cfvo>
              <x14:negativeFillColor rgb="FFFF0000"/>
              <x14:axisColor rgb="FF000000"/>
            </x14:dataBar>
          </x14:cfRule>
          <xm:sqref>K4</xm:sqref>
        </x14:conditionalFormatting>
        <x14:conditionalFormatting xmlns:xm="http://schemas.microsoft.com/office/excel/2006/main">
          <x14:cfRule type="dataBar" id="{8F2D6DF4-11E2-407B-B071-71E9F2D62D86}">
            <x14:dataBar minLength="0" maxLength="100" gradient="0">
              <x14:cfvo type="num">
                <xm:f>0</xm:f>
              </x14:cfvo>
              <x14:cfvo type="num">
                <xm:f>1</xm:f>
              </x14:cfvo>
              <x14:negativeFillColor rgb="FFFF0000"/>
              <x14:axisColor rgb="FF000000"/>
            </x14:dataBar>
          </x14:cfRule>
          <xm:sqref>L4</xm:sqref>
        </x14:conditionalFormatting>
        <x14:conditionalFormatting xmlns:xm="http://schemas.microsoft.com/office/excel/2006/main">
          <x14:cfRule type="dataBar" id="{C9D782DD-690F-4927-9515-C47AD8A06C24}">
            <x14:dataBar minLength="0" maxLength="100" gradient="0">
              <x14:cfvo type="num">
                <xm:f>0</xm:f>
              </x14:cfvo>
              <x14:cfvo type="num">
                <xm:f>1</xm:f>
              </x14:cfvo>
              <x14:negativeFillColor rgb="FFFF0000"/>
              <x14:axisColor rgb="FF000000"/>
            </x14:dataBar>
          </x14:cfRule>
          <xm:sqref>J5</xm:sqref>
        </x14:conditionalFormatting>
        <x14:conditionalFormatting xmlns:xm="http://schemas.microsoft.com/office/excel/2006/main">
          <x14:cfRule type="dataBar" id="{83F97A99-3B62-458C-B8F6-8FEDCEDC3795}">
            <x14:dataBar minLength="0" maxLength="100" gradient="0">
              <x14:cfvo type="num">
                <xm:f>0</xm:f>
              </x14:cfvo>
              <x14:cfvo type="num">
                <xm:f>1</xm:f>
              </x14:cfvo>
              <x14:negativeFillColor rgb="FFFF0000"/>
              <x14:axisColor rgb="FF000000"/>
            </x14:dataBar>
          </x14:cfRule>
          <xm:sqref>K5</xm:sqref>
        </x14:conditionalFormatting>
        <x14:conditionalFormatting xmlns:xm="http://schemas.microsoft.com/office/excel/2006/main">
          <x14:cfRule type="dataBar" id="{63555F2C-9904-4DB0-8CBC-97609B6A4399}">
            <x14:dataBar minLength="0" maxLength="100" gradient="0">
              <x14:cfvo type="num">
                <xm:f>0</xm:f>
              </x14:cfvo>
              <x14:cfvo type="num">
                <xm:f>1</xm:f>
              </x14:cfvo>
              <x14:negativeFillColor rgb="FFFF0000"/>
              <x14:axisColor rgb="FF000000"/>
            </x14:dataBar>
          </x14:cfRule>
          <xm:sqref>L5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G29" sqref="G29"/>
    </sheetView>
  </sheetViews>
  <sheetFormatPr baseColWidth="10" defaultColWidth="11.42578125" defaultRowHeight="15" x14ac:dyDescent="0.25"/>
  <cols>
    <col min="1" max="1" width="53.140625" style="17" customWidth="1"/>
    <col min="2" max="16384" width="11.42578125" style="17"/>
  </cols>
  <sheetData>
    <row r="1" spans="1:3" ht="16.5" x14ac:dyDescent="0.25">
      <c r="A1" s="3" t="s">
        <v>289</v>
      </c>
    </row>
    <row r="2" spans="1:3" x14ac:dyDescent="0.25">
      <c r="A2" s="121">
        <v>2024</v>
      </c>
      <c r="B2" s="121" t="s">
        <v>163</v>
      </c>
      <c r="C2" s="121" t="s">
        <v>164</v>
      </c>
    </row>
    <row r="3" spans="1:3" x14ac:dyDescent="0.25">
      <c r="A3" s="122" t="s">
        <v>33</v>
      </c>
      <c r="B3" s="98">
        <v>0.62</v>
      </c>
      <c r="C3" s="98">
        <v>0.72</v>
      </c>
    </row>
    <row r="4" spans="1:3" x14ac:dyDescent="0.25">
      <c r="A4" s="122" t="s">
        <v>41</v>
      </c>
      <c r="B4" s="98">
        <v>0.52</v>
      </c>
      <c r="C4" s="98">
        <v>0.74</v>
      </c>
    </row>
    <row r="5" spans="1:3" x14ac:dyDescent="0.25">
      <c r="A5" s="122" t="s">
        <v>153</v>
      </c>
      <c r="B5" s="98">
        <v>0.45</v>
      </c>
      <c r="C5" s="98">
        <v>0.64</v>
      </c>
    </row>
    <row r="6" spans="1:3" x14ac:dyDescent="0.25">
      <c r="A6" s="122" t="s">
        <v>34</v>
      </c>
      <c r="B6" s="98">
        <v>0.59</v>
      </c>
      <c r="C6" s="98">
        <v>0.95</v>
      </c>
    </row>
    <row r="7" spans="1:3" x14ac:dyDescent="0.25">
      <c r="A7" s="157" t="s">
        <v>195</v>
      </c>
      <c r="B7" s="98">
        <v>0.63</v>
      </c>
      <c r="C7" s="98">
        <v>0.91</v>
      </c>
    </row>
    <row r="8" spans="1:3" x14ac:dyDescent="0.25">
      <c r="A8" s="122" t="s">
        <v>42</v>
      </c>
      <c r="B8" s="98">
        <v>0.64</v>
      </c>
      <c r="C8" s="98">
        <v>0.57999999999999996</v>
      </c>
    </row>
    <row r="9" spans="1:3" x14ac:dyDescent="0.25">
      <c r="A9" s="18" t="s">
        <v>230</v>
      </c>
    </row>
    <row r="10" spans="1:3" x14ac:dyDescent="0.25">
      <c r="A10" s="18" t="s">
        <v>203</v>
      </c>
    </row>
    <row r="11" spans="1:3" x14ac:dyDescent="0.25">
      <c r="A11" s="18" t="s">
        <v>224</v>
      </c>
    </row>
    <row r="27" spans="5:5" x14ac:dyDescent="0.25">
      <c r="E27" s="123"/>
    </row>
    <row r="28" spans="5:5" x14ac:dyDescent="0.25">
      <c r="E28" s="123"/>
    </row>
    <row r="29" spans="5:5" x14ac:dyDescent="0.25">
      <c r="E29" s="123"/>
    </row>
    <row r="30" spans="5:5" x14ac:dyDescent="0.25">
      <c r="E30" s="123"/>
    </row>
    <row r="31" spans="5:5" x14ac:dyDescent="0.25">
      <c r="E31" s="123"/>
    </row>
    <row r="32" spans="5:5" x14ac:dyDescent="0.25">
      <c r="E32" s="123"/>
    </row>
    <row r="33" spans="5:5" x14ac:dyDescent="0.25">
      <c r="E33" s="123"/>
    </row>
    <row r="34" spans="5:5" x14ac:dyDescent="0.25">
      <c r="E34" s="123"/>
    </row>
  </sheetData>
  <conditionalFormatting sqref="A3:C8">
    <cfRule type="expression" dxfId="24" priority="1">
      <formula>MOD(ROW(),2)</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K20" sqref="K20"/>
    </sheetView>
  </sheetViews>
  <sheetFormatPr baseColWidth="10" defaultColWidth="11.42578125" defaultRowHeight="15" x14ac:dyDescent="0.25"/>
  <cols>
    <col min="1" max="1" width="13.28515625" style="17" bestFit="1" customWidth="1"/>
    <col min="2" max="6" width="11.42578125" style="17"/>
    <col min="7" max="7" width="13.28515625" style="17" bestFit="1" customWidth="1"/>
    <col min="8" max="8" width="18.7109375" style="17" customWidth="1"/>
    <col min="9" max="13" width="20.140625" style="17" customWidth="1"/>
    <col min="14" max="16384" width="11.42578125" style="17"/>
  </cols>
  <sheetData>
    <row r="1" spans="1:13" ht="17.25" thickBot="1" x14ac:dyDescent="0.3">
      <c r="A1" s="156" t="s">
        <v>288</v>
      </c>
    </row>
    <row r="2" spans="1:13" ht="90" x14ac:dyDescent="0.25">
      <c r="A2" s="108"/>
      <c r="B2" s="95" t="s">
        <v>33</v>
      </c>
      <c r="C2" s="95" t="s">
        <v>153</v>
      </c>
      <c r="D2" s="95" t="s">
        <v>34</v>
      </c>
      <c r="E2" s="95" t="s">
        <v>201</v>
      </c>
      <c r="F2" s="96" t="s">
        <v>42</v>
      </c>
      <c r="H2" s="109">
        <v>2024</v>
      </c>
      <c r="I2" s="110" t="s">
        <v>33</v>
      </c>
      <c r="J2" s="110" t="s">
        <v>153</v>
      </c>
      <c r="K2" s="110" t="s">
        <v>34</v>
      </c>
      <c r="L2" s="110" t="s">
        <v>201</v>
      </c>
      <c r="M2" s="110" t="s">
        <v>42</v>
      </c>
    </row>
    <row r="3" spans="1:13" x14ac:dyDescent="0.25">
      <c r="A3" s="97" t="s">
        <v>154</v>
      </c>
      <c r="B3" s="98">
        <v>0</v>
      </c>
      <c r="C3" s="98">
        <v>0</v>
      </c>
      <c r="D3" s="98">
        <v>0</v>
      </c>
      <c r="E3" s="98">
        <v>0</v>
      </c>
      <c r="F3" s="99">
        <v>0</v>
      </c>
      <c r="H3" s="111" t="s">
        <v>154</v>
      </c>
      <c r="I3" s="112">
        <v>0</v>
      </c>
      <c r="J3" s="112">
        <v>0</v>
      </c>
      <c r="K3" s="112">
        <v>0</v>
      </c>
      <c r="L3" s="112">
        <v>0</v>
      </c>
      <c r="M3" s="112">
        <v>0</v>
      </c>
    </row>
    <row r="4" spans="1:13" x14ac:dyDescent="0.25">
      <c r="A4" s="97" t="s">
        <v>155</v>
      </c>
      <c r="B4" s="98">
        <v>0.7893</v>
      </c>
      <c r="C4" s="98">
        <v>0.63</v>
      </c>
      <c r="D4" s="98">
        <v>0.68500000000000005</v>
      </c>
      <c r="E4" s="98">
        <v>0.98</v>
      </c>
      <c r="F4" s="99">
        <v>0.61060000000000003</v>
      </c>
      <c r="H4" s="111" t="s">
        <v>155</v>
      </c>
      <c r="I4" s="112">
        <v>0.7893</v>
      </c>
      <c r="J4" s="112">
        <v>0.63</v>
      </c>
      <c r="K4" s="112">
        <v>0.68500000000000005</v>
      </c>
      <c r="L4" s="112">
        <v>0.98</v>
      </c>
      <c r="M4" s="112">
        <v>0.61060000000000003</v>
      </c>
    </row>
    <row r="5" spans="1:13" x14ac:dyDescent="0.25">
      <c r="A5" s="97" t="s">
        <v>156</v>
      </c>
      <c r="B5" s="98">
        <v>0.64859999999999995</v>
      </c>
      <c r="C5" s="98">
        <v>0.59</v>
      </c>
      <c r="D5" s="98">
        <v>0.75719999999999998</v>
      </c>
      <c r="E5" s="98">
        <v>0.98</v>
      </c>
      <c r="F5" s="99">
        <v>0.62809999999999999</v>
      </c>
      <c r="H5" s="111" t="s">
        <v>156</v>
      </c>
      <c r="I5" s="112">
        <v>0.64859999999999995</v>
      </c>
      <c r="J5" s="112">
        <v>0.59</v>
      </c>
      <c r="K5" s="112">
        <v>0.75719999999999998</v>
      </c>
      <c r="L5" s="112">
        <v>0.98</v>
      </c>
      <c r="M5" s="112">
        <v>0.62809999999999999</v>
      </c>
    </row>
    <row r="6" spans="1:13" x14ac:dyDescent="0.25">
      <c r="A6" s="97" t="s">
        <v>157</v>
      </c>
      <c r="B6" s="98">
        <v>0.55789999999999995</v>
      </c>
      <c r="C6" s="98">
        <v>0.62</v>
      </c>
      <c r="D6" s="98">
        <v>0.82779999999999998</v>
      </c>
      <c r="E6" s="98">
        <v>0.96</v>
      </c>
      <c r="F6" s="99">
        <v>0.68179999999999996</v>
      </c>
      <c r="H6" s="111" t="s">
        <v>157</v>
      </c>
      <c r="I6" s="112">
        <v>0.55789999999999995</v>
      </c>
      <c r="J6" s="112">
        <v>0.62</v>
      </c>
      <c r="K6" s="112">
        <v>0.82779999999999998</v>
      </c>
      <c r="L6" s="112">
        <v>0.96</v>
      </c>
      <c r="M6" s="112">
        <v>0.68179999999999996</v>
      </c>
    </row>
    <row r="7" spans="1:13" ht="15.75" thickBot="1" x14ac:dyDescent="0.3">
      <c r="A7" s="100" t="s">
        <v>158</v>
      </c>
      <c r="B7" s="101">
        <v>0.53090000000000004</v>
      </c>
      <c r="C7" s="101">
        <v>0.69</v>
      </c>
      <c r="D7" s="101">
        <v>0.87160000000000004</v>
      </c>
      <c r="E7" s="101">
        <v>0.75</v>
      </c>
      <c r="F7" s="102">
        <v>1</v>
      </c>
      <c r="H7" s="111" t="s">
        <v>199</v>
      </c>
      <c r="I7" s="112">
        <v>0.53090000000000004</v>
      </c>
      <c r="J7" s="112">
        <v>0.69</v>
      </c>
      <c r="K7" s="112">
        <v>0.87160000000000004</v>
      </c>
      <c r="L7" s="112">
        <v>0.75</v>
      </c>
      <c r="M7" s="112">
        <v>1</v>
      </c>
    </row>
    <row r="8" spans="1:13" x14ac:dyDescent="0.25">
      <c r="A8" s="18" t="s">
        <v>159</v>
      </c>
    </row>
    <row r="9" spans="1:13" x14ac:dyDescent="0.25">
      <c r="A9" s="18" t="s">
        <v>203</v>
      </c>
    </row>
    <row r="10" spans="1:13" x14ac:dyDescent="0.25">
      <c r="A10" s="18" t="s">
        <v>224</v>
      </c>
    </row>
    <row r="17" ht="22.5" customHeight="1" x14ac:dyDescent="0.25"/>
    <row r="18" ht="22.5" customHeight="1" x14ac:dyDescent="0.25"/>
    <row r="19" ht="22.5" customHeight="1" x14ac:dyDescent="0.25"/>
    <row r="20" ht="22.5" customHeight="1" x14ac:dyDescent="0.25"/>
    <row r="21" ht="22.5" customHeight="1" x14ac:dyDescent="0.25"/>
  </sheetData>
  <conditionalFormatting sqref="F4:F7">
    <cfRule type="expression" dxfId="23" priority="22">
      <formula>MOD(ROW(),2)</formula>
    </cfRule>
  </conditionalFormatting>
  <conditionalFormatting sqref="E4:E7">
    <cfRule type="expression" dxfId="22" priority="21">
      <formula>MOD(ROW(),2)</formula>
    </cfRule>
  </conditionalFormatting>
  <conditionalFormatting sqref="A4:A7">
    <cfRule type="expression" dxfId="21" priority="23">
      <formula>MOD(ROW(),2)</formula>
    </cfRule>
  </conditionalFormatting>
  <conditionalFormatting sqref="B4:B7">
    <cfRule type="expression" dxfId="20" priority="19">
      <formula>MOD(ROW(),2)</formula>
    </cfRule>
  </conditionalFormatting>
  <conditionalFormatting sqref="D4:D7">
    <cfRule type="expression" dxfId="19" priority="18">
      <formula>MOD(ROW(),2)</formula>
    </cfRule>
  </conditionalFormatting>
  <conditionalFormatting sqref="C4:C7">
    <cfRule type="expression" dxfId="18" priority="17">
      <formula>MOD(ROW(),2)</formula>
    </cfRule>
  </conditionalFormatting>
  <conditionalFormatting sqref="F3">
    <cfRule type="expression" dxfId="17" priority="15">
      <formula>MOD(ROW(),2)</formula>
    </cfRule>
  </conditionalFormatting>
  <conditionalFormatting sqref="E3">
    <cfRule type="expression" dxfId="16" priority="14">
      <formula>MOD(ROW(),2)</formula>
    </cfRule>
  </conditionalFormatting>
  <conditionalFormatting sqref="A3">
    <cfRule type="expression" dxfId="15" priority="16">
      <formula>MOD(ROW(),2)</formula>
    </cfRule>
  </conditionalFormatting>
  <conditionalFormatting sqref="B3">
    <cfRule type="expression" dxfId="14" priority="12">
      <formula>MOD(ROW(),2)</formula>
    </cfRule>
  </conditionalFormatting>
  <conditionalFormatting sqref="D3">
    <cfRule type="expression" dxfId="13" priority="11">
      <formula>MOD(ROW(),2)</formula>
    </cfRule>
  </conditionalFormatting>
  <conditionalFormatting sqref="C3">
    <cfRule type="expression" dxfId="12" priority="10">
      <formula>MOD(ROW(),2)</formula>
    </cfRule>
  </conditionalFormatting>
  <conditionalFormatting sqref="I3:I7">
    <cfRule type="dataBar" priority="6">
      <dataBar>
        <cfvo type="num" val="0"/>
        <cfvo type="num" val="1"/>
        <color rgb="FFC00000"/>
      </dataBar>
      <extLst>
        <ext xmlns:x14="http://schemas.microsoft.com/office/spreadsheetml/2009/9/main" uri="{B025F937-C7B1-47D3-B67F-A62EFF666E3E}">
          <x14:id>{1097810E-F242-4AB6-B4F1-47A1C84AEA1A}</x14:id>
        </ext>
      </extLst>
    </cfRule>
  </conditionalFormatting>
  <conditionalFormatting sqref="J3:J7">
    <cfRule type="dataBar" priority="4">
      <dataBar>
        <cfvo type="num" val="0"/>
        <cfvo type="num" val="1"/>
        <color rgb="FFF38C37"/>
      </dataBar>
      <extLst>
        <ext xmlns:x14="http://schemas.microsoft.com/office/spreadsheetml/2009/9/main" uri="{B025F937-C7B1-47D3-B67F-A62EFF666E3E}">
          <x14:id>{44D3144A-5CF1-4FA5-91D7-5EE989D0AC18}</x14:id>
        </ext>
      </extLst>
    </cfRule>
  </conditionalFormatting>
  <conditionalFormatting sqref="K3:K7">
    <cfRule type="dataBar" priority="3">
      <dataBar>
        <cfvo type="num" val="0"/>
        <cfvo type="num" val="1"/>
        <color rgb="FF35B581"/>
      </dataBar>
      <extLst>
        <ext xmlns:x14="http://schemas.microsoft.com/office/spreadsheetml/2009/9/main" uri="{B025F937-C7B1-47D3-B67F-A62EFF666E3E}">
          <x14:id>{B64DAF4A-7874-4DBE-99C7-07817783D08B}</x14:id>
        </ext>
      </extLst>
    </cfRule>
  </conditionalFormatting>
  <conditionalFormatting sqref="L3:L7">
    <cfRule type="dataBar" priority="2">
      <dataBar>
        <cfvo type="num" val="0"/>
        <cfvo type="num" val="1"/>
        <color rgb="FF00B0F0"/>
      </dataBar>
      <extLst>
        <ext xmlns:x14="http://schemas.microsoft.com/office/spreadsheetml/2009/9/main" uri="{B025F937-C7B1-47D3-B67F-A62EFF666E3E}">
          <x14:id>{CF67BF7B-BC97-403E-9C22-1A3F95CD9F5C}</x14:id>
        </ext>
      </extLst>
    </cfRule>
  </conditionalFormatting>
  <conditionalFormatting sqref="M3:M7">
    <cfRule type="dataBar" priority="1">
      <dataBar>
        <cfvo type="num" val="0"/>
        <cfvo type="num" val="1"/>
        <color rgb="FF002060"/>
      </dataBar>
      <extLst>
        <ext xmlns:x14="http://schemas.microsoft.com/office/spreadsheetml/2009/9/main" uri="{B025F937-C7B1-47D3-B67F-A62EFF666E3E}">
          <x14:id>{03108BE1-FF59-47C7-93E1-53D1F8F93C09}</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097810E-F242-4AB6-B4F1-47A1C84AEA1A}">
            <x14:dataBar minLength="0" maxLength="100" gradient="0">
              <x14:cfvo type="num">
                <xm:f>0</xm:f>
              </x14:cfvo>
              <x14:cfvo type="num">
                <xm:f>1</xm:f>
              </x14:cfvo>
              <x14:negativeFillColor rgb="FFFF0000"/>
              <x14:axisColor rgb="FF000000"/>
            </x14:dataBar>
          </x14:cfRule>
          <xm:sqref>I3:I7</xm:sqref>
        </x14:conditionalFormatting>
        <x14:conditionalFormatting xmlns:xm="http://schemas.microsoft.com/office/excel/2006/main">
          <x14:cfRule type="dataBar" id="{44D3144A-5CF1-4FA5-91D7-5EE989D0AC18}">
            <x14:dataBar minLength="0" maxLength="100" gradient="0">
              <x14:cfvo type="num">
                <xm:f>0</xm:f>
              </x14:cfvo>
              <x14:cfvo type="num">
                <xm:f>1</xm:f>
              </x14:cfvo>
              <x14:negativeFillColor rgb="FFFF0000"/>
              <x14:axisColor rgb="FF000000"/>
            </x14:dataBar>
          </x14:cfRule>
          <xm:sqref>J3:J7</xm:sqref>
        </x14:conditionalFormatting>
        <x14:conditionalFormatting xmlns:xm="http://schemas.microsoft.com/office/excel/2006/main">
          <x14:cfRule type="dataBar" id="{B64DAF4A-7874-4DBE-99C7-07817783D08B}">
            <x14:dataBar minLength="0" maxLength="100" gradient="0">
              <x14:cfvo type="num">
                <xm:f>0</xm:f>
              </x14:cfvo>
              <x14:cfvo type="num">
                <xm:f>1</xm:f>
              </x14:cfvo>
              <x14:negativeFillColor rgb="FFFF0000"/>
              <x14:axisColor rgb="FF000000"/>
            </x14:dataBar>
          </x14:cfRule>
          <xm:sqref>K3:K7</xm:sqref>
        </x14:conditionalFormatting>
        <x14:conditionalFormatting xmlns:xm="http://schemas.microsoft.com/office/excel/2006/main">
          <x14:cfRule type="dataBar" id="{CF67BF7B-BC97-403E-9C22-1A3F95CD9F5C}">
            <x14:dataBar minLength="0" maxLength="100" gradient="0">
              <x14:cfvo type="num">
                <xm:f>0</xm:f>
              </x14:cfvo>
              <x14:cfvo type="num">
                <xm:f>1</xm:f>
              </x14:cfvo>
              <x14:negativeFillColor rgb="FFFF0000"/>
              <x14:axisColor rgb="FF000000"/>
            </x14:dataBar>
          </x14:cfRule>
          <xm:sqref>L3:L7</xm:sqref>
        </x14:conditionalFormatting>
        <x14:conditionalFormatting xmlns:xm="http://schemas.microsoft.com/office/excel/2006/main">
          <x14:cfRule type="dataBar" id="{03108BE1-FF59-47C7-93E1-53D1F8F93C09}">
            <x14:dataBar minLength="0" maxLength="100" gradient="0">
              <x14:cfvo type="num">
                <xm:f>0</xm:f>
              </x14:cfvo>
              <x14:cfvo type="num">
                <xm:f>1</xm:f>
              </x14:cfvo>
              <x14:negativeFillColor rgb="FFFF0000"/>
              <x14:axisColor rgb="FF000000"/>
            </x14:dataBar>
          </x14:cfRule>
          <xm:sqref>M3:M7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70" zoomScaleNormal="70" workbookViewId="0">
      <selection activeCell="H1" sqref="H1"/>
    </sheetView>
  </sheetViews>
  <sheetFormatPr baseColWidth="10" defaultRowHeight="15" x14ac:dyDescent="0.25"/>
  <cols>
    <col min="1" max="1" width="18.28515625" customWidth="1"/>
    <col min="2" max="2" width="15.5703125" customWidth="1"/>
    <col min="9" max="9" width="17" customWidth="1"/>
    <col min="10" max="11" width="26.140625" customWidth="1"/>
  </cols>
  <sheetData>
    <row r="1" spans="1:14" ht="214.5" x14ac:dyDescent="0.25">
      <c r="A1" s="217" t="s">
        <v>280</v>
      </c>
      <c r="H1" s="186" t="s">
        <v>232</v>
      </c>
    </row>
    <row r="2" spans="1:14" s="17" customFormat="1" ht="16.5" x14ac:dyDescent="0.25">
      <c r="A2" s="168" t="s">
        <v>202</v>
      </c>
      <c r="B2" s="167" t="s">
        <v>152</v>
      </c>
      <c r="C2" s="167">
        <v>2024</v>
      </c>
      <c r="H2" s="169"/>
      <c r="I2" s="169"/>
      <c r="J2" s="169"/>
      <c r="K2" s="169"/>
      <c r="L2" s="169"/>
      <c r="M2" s="169"/>
      <c r="N2" s="169"/>
    </row>
    <row r="3" spans="1:14" ht="15.75" thickBot="1" x14ac:dyDescent="0.3">
      <c r="A3" s="203" t="s">
        <v>167</v>
      </c>
      <c r="B3" s="204"/>
      <c r="C3" s="205"/>
      <c r="H3" s="169"/>
      <c r="I3" s="169"/>
      <c r="J3" s="170" t="s">
        <v>152</v>
      </c>
      <c r="K3" s="170">
        <v>2024</v>
      </c>
      <c r="L3" s="169"/>
      <c r="M3" s="169"/>
      <c r="N3" s="169"/>
    </row>
    <row r="4" spans="1:14" s="17" customFormat="1" x14ac:dyDescent="0.25">
      <c r="A4" s="174"/>
      <c r="B4" s="175"/>
      <c r="C4" s="176"/>
      <c r="H4" s="169"/>
      <c r="I4" s="188" t="s">
        <v>226</v>
      </c>
      <c r="J4" s="170"/>
      <c r="K4" s="170"/>
      <c r="L4" s="169"/>
      <c r="M4" s="169"/>
      <c r="N4" s="169"/>
    </row>
    <row r="5" spans="1:14" x14ac:dyDescent="0.25">
      <c r="A5" s="165" t="s">
        <v>154</v>
      </c>
      <c r="B5" s="166">
        <v>0.06</v>
      </c>
      <c r="C5" s="166">
        <v>0.02</v>
      </c>
      <c r="H5" s="169"/>
      <c r="I5" s="169" t="s">
        <v>154</v>
      </c>
      <c r="J5" s="112">
        <v>0.06</v>
      </c>
      <c r="K5" s="112">
        <v>0.02</v>
      </c>
      <c r="L5" s="169"/>
      <c r="M5" s="169"/>
      <c r="N5" s="169"/>
    </row>
    <row r="6" spans="1:14" x14ac:dyDescent="0.25">
      <c r="A6" s="97" t="s">
        <v>155</v>
      </c>
      <c r="B6" s="99">
        <v>0.52</v>
      </c>
      <c r="C6" s="99">
        <v>0.46</v>
      </c>
      <c r="H6" s="169"/>
      <c r="I6" s="169" t="s">
        <v>155</v>
      </c>
      <c r="J6" s="112">
        <v>0.52</v>
      </c>
      <c r="K6" s="112">
        <v>0.46</v>
      </c>
      <c r="L6" s="169"/>
      <c r="M6" s="169"/>
      <c r="N6" s="169"/>
    </row>
    <row r="7" spans="1:14" x14ac:dyDescent="0.25">
      <c r="A7" s="97" t="s">
        <v>156</v>
      </c>
      <c r="B7" s="99">
        <v>0.3</v>
      </c>
      <c r="C7" s="99">
        <v>0.36</v>
      </c>
      <c r="H7" s="169"/>
      <c r="I7" s="169" t="s">
        <v>156</v>
      </c>
      <c r="J7" s="112">
        <v>0.3</v>
      </c>
      <c r="K7" s="112">
        <v>0.36</v>
      </c>
      <c r="L7" s="169"/>
      <c r="M7" s="169"/>
      <c r="N7" s="169"/>
    </row>
    <row r="8" spans="1:14" x14ac:dyDescent="0.25">
      <c r="A8" s="97" t="s">
        <v>157</v>
      </c>
      <c r="B8" s="99">
        <v>0.1</v>
      </c>
      <c r="C8" s="99">
        <v>0.13</v>
      </c>
      <c r="H8" s="169"/>
      <c r="I8" s="169" t="s">
        <v>157</v>
      </c>
      <c r="J8" s="112">
        <v>0.1</v>
      </c>
      <c r="K8" s="112">
        <v>0.13</v>
      </c>
      <c r="L8" s="169"/>
      <c r="M8" s="169"/>
      <c r="N8" s="169"/>
    </row>
    <row r="9" spans="1:14" ht="15.75" thickBot="1" x14ac:dyDescent="0.3">
      <c r="A9" s="100" t="s">
        <v>199</v>
      </c>
      <c r="B9" s="102">
        <v>0.02</v>
      </c>
      <c r="C9" s="102">
        <v>0.03</v>
      </c>
      <c r="H9" s="169"/>
      <c r="I9" s="169" t="s">
        <v>199</v>
      </c>
      <c r="J9" s="112">
        <v>0.02</v>
      </c>
      <c r="K9" s="112">
        <v>0.03</v>
      </c>
      <c r="L9" s="169"/>
      <c r="M9" s="169"/>
      <c r="N9" s="169"/>
    </row>
    <row r="10" spans="1:14" s="17" customFormat="1" ht="15.75" thickBot="1" x14ac:dyDescent="0.3">
      <c r="A10" s="152"/>
      <c r="B10" s="177"/>
      <c r="C10" s="178"/>
      <c r="H10" s="169"/>
      <c r="I10" s="188" t="s">
        <v>227</v>
      </c>
      <c r="J10" s="112"/>
      <c r="K10" s="112"/>
      <c r="L10" s="169"/>
      <c r="M10" s="169"/>
      <c r="N10" s="169"/>
    </row>
    <row r="11" spans="1:14" ht="15.75" thickBot="1" x14ac:dyDescent="0.3">
      <c r="A11" s="206" t="s">
        <v>171</v>
      </c>
      <c r="B11" s="207"/>
      <c r="C11" s="208"/>
      <c r="H11" s="169"/>
      <c r="I11" s="169" t="s">
        <v>160</v>
      </c>
      <c r="J11" s="112">
        <v>0.09</v>
      </c>
      <c r="K11" s="112">
        <v>0.13</v>
      </c>
      <c r="L11" s="169"/>
      <c r="M11" s="169"/>
      <c r="N11" s="169"/>
    </row>
    <row r="12" spans="1:14" x14ac:dyDescent="0.25">
      <c r="A12" s="163" t="s">
        <v>160</v>
      </c>
      <c r="B12" s="116">
        <v>0.09</v>
      </c>
      <c r="C12" s="116">
        <v>0.13</v>
      </c>
      <c r="H12" s="169"/>
      <c r="I12" s="169" t="s">
        <v>161</v>
      </c>
      <c r="J12" s="112">
        <v>0.91</v>
      </c>
      <c r="K12" s="112">
        <v>0.87</v>
      </c>
      <c r="L12" s="169"/>
      <c r="M12" s="169"/>
      <c r="N12" s="169"/>
    </row>
    <row r="13" spans="1:14" s="17" customFormat="1" x14ac:dyDescent="0.25">
      <c r="A13" s="179"/>
      <c r="B13" s="180"/>
      <c r="C13" s="180"/>
      <c r="H13" s="169"/>
      <c r="I13" s="188" t="s">
        <v>169</v>
      </c>
      <c r="J13" s="112"/>
      <c r="K13" s="112"/>
      <c r="L13" s="169"/>
      <c r="M13" s="169"/>
      <c r="N13" s="169"/>
    </row>
    <row r="14" spans="1:14" ht="15.75" thickBot="1" x14ac:dyDescent="0.3">
      <c r="A14" s="164" t="s">
        <v>161</v>
      </c>
      <c r="B14" s="118">
        <v>0.91</v>
      </c>
      <c r="C14" s="118">
        <v>0.87</v>
      </c>
      <c r="H14" s="169"/>
      <c r="I14" s="169" t="s">
        <v>279</v>
      </c>
      <c r="J14" s="112">
        <v>0.27</v>
      </c>
      <c r="K14" s="112">
        <v>0.24</v>
      </c>
      <c r="L14" s="169"/>
      <c r="M14" s="169"/>
      <c r="N14" s="169"/>
    </row>
    <row r="15" spans="1:14" ht="15.75" thickBot="1" x14ac:dyDescent="0.3">
      <c r="A15" s="206" t="s">
        <v>169</v>
      </c>
      <c r="B15" s="207"/>
      <c r="C15" s="208"/>
      <c r="H15" s="169"/>
      <c r="I15" s="169" t="s">
        <v>164</v>
      </c>
      <c r="J15" s="112">
        <v>0.73</v>
      </c>
      <c r="K15" s="112">
        <v>0.76</v>
      </c>
      <c r="L15" s="169"/>
      <c r="M15" s="169"/>
      <c r="N15" s="169"/>
    </row>
    <row r="16" spans="1:14" x14ac:dyDescent="0.25">
      <c r="A16" s="163" t="s">
        <v>278</v>
      </c>
      <c r="B16" s="116">
        <v>0.27</v>
      </c>
      <c r="C16" s="116">
        <v>0.24</v>
      </c>
      <c r="H16" s="169"/>
      <c r="I16" s="181" t="s">
        <v>228</v>
      </c>
      <c r="J16" s="169"/>
      <c r="K16" s="169"/>
      <c r="L16" s="169"/>
      <c r="M16" s="169"/>
      <c r="N16" s="169"/>
    </row>
    <row r="17" spans="1:14" s="17" customFormat="1" ht="15.75" thickBot="1" x14ac:dyDescent="0.3">
      <c r="A17" s="164" t="s">
        <v>164</v>
      </c>
      <c r="B17" s="118">
        <v>0.73</v>
      </c>
      <c r="C17" s="118">
        <v>0.76</v>
      </c>
      <c r="H17" s="169"/>
      <c r="I17" s="181" t="s">
        <v>223</v>
      </c>
      <c r="J17" s="169"/>
      <c r="K17" s="169"/>
      <c r="L17" s="169"/>
      <c r="M17" s="169"/>
      <c r="N17" s="169"/>
    </row>
    <row r="18" spans="1:14" x14ac:dyDescent="0.25">
      <c r="A18" s="103" t="s">
        <v>203</v>
      </c>
      <c r="H18" s="169"/>
      <c r="I18" s="181" t="s">
        <v>206</v>
      </c>
      <c r="J18" s="169"/>
      <c r="K18" s="169"/>
      <c r="L18" s="169"/>
      <c r="M18" s="169"/>
      <c r="N18" s="169"/>
    </row>
    <row r="19" spans="1:14" x14ac:dyDescent="0.25">
      <c r="A19" s="103" t="s">
        <v>206</v>
      </c>
      <c r="H19" s="169"/>
      <c r="I19" s="169"/>
      <c r="J19" s="169"/>
      <c r="K19" s="169"/>
      <c r="L19" s="169"/>
      <c r="M19" s="169"/>
      <c r="N19" s="169"/>
    </row>
    <row r="20" spans="1:14" x14ac:dyDescent="0.25">
      <c r="H20" s="169"/>
      <c r="I20" s="169"/>
      <c r="J20" s="169"/>
      <c r="K20" s="169"/>
      <c r="L20" s="169"/>
      <c r="M20" s="169"/>
      <c r="N20" s="169"/>
    </row>
    <row r="21" spans="1:14" x14ac:dyDescent="0.25">
      <c r="H21" s="169"/>
      <c r="I21" s="169"/>
      <c r="J21" s="169"/>
      <c r="K21" s="169"/>
      <c r="L21" s="169"/>
      <c r="M21" s="169"/>
      <c r="N21" s="169"/>
    </row>
    <row r="22" spans="1:14" ht="17.25" thickBot="1" x14ac:dyDescent="0.3">
      <c r="A22" s="156" t="s">
        <v>200</v>
      </c>
      <c r="I22" s="17"/>
    </row>
    <row r="23" spans="1:14" ht="15.75" customHeight="1" thickBot="1" x14ac:dyDescent="0.3">
      <c r="A23" s="158"/>
      <c r="B23" s="159"/>
      <c r="C23" s="160" t="s">
        <v>165</v>
      </c>
      <c r="D23" s="161" t="s">
        <v>166</v>
      </c>
      <c r="I23" s="17"/>
    </row>
    <row r="24" spans="1:14" x14ac:dyDescent="0.25">
      <c r="A24" s="196" t="s">
        <v>167</v>
      </c>
      <c r="B24" s="129" t="s">
        <v>154</v>
      </c>
      <c r="C24" s="130">
        <v>0</v>
      </c>
      <c r="D24" s="131">
        <v>0.08</v>
      </c>
    </row>
    <row r="25" spans="1:14" x14ac:dyDescent="0.25">
      <c r="A25" s="197"/>
      <c r="B25" s="132" t="s">
        <v>155</v>
      </c>
      <c r="C25" s="98">
        <v>0.45</v>
      </c>
      <c r="D25" s="99">
        <v>0.48</v>
      </c>
    </row>
    <row r="26" spans="1:14" x14ac:dyDescent="0.25">
      <c r="A26" s="197"/>
      <c r="B26" s="132" t="s">
        <v>168</v>
      </c>
      <c r="C26" s="98">
        <v>0.38</v>
      </c>
      <c r="D26" s="99">
        <v>0.33</v>
      </c>
    </row>
    <row r="27" spans="1:14" x14ac:dyDescent="0.25">
      <c r="A27" s="197"/>
      <c r="B27" s="132" t="s">
        <v>157</v>
      </c>
      <c r="C27" s="98">
        <v>0.14000000000000001</v>
      </c>
      <c r="D27" s="99">
        <v>0.09</v>
      </c>
    </row>
    <row r="28" spans="1:14" ht="15.75" thickBot="1" x14ac:dyDescent="0.3">
      <c r="A28" s="198"/>
      <c r="B28" s="134" t="s">
        <v>199</v>
      </c>
      <c r="C28" s="101">
        <v>0.03</v>
      </c>
      <c r="D28" s="102">
        <v>0.02</v>
      </c>
    </row>
    <row r="29" spans="1:14" x14ac:dyDescent="0.25">
      <c r="A29" s="199" t="s">
        <v>169</v>
      </c>
      <c r="B29" s="129" t="s">
        <v>278</v>
      </c>
      <c r="C29" s="130">
        <v>0.18</v>
      </c>
      <c r="D29" s="131">
        <v>0.37</v>
      </c>
      <c r="I29" s="184"/>
    </row>
    <row r="30" spans="1:14" ht="15.75" thickBot="1" x14ac:dyDescent="0.3">
      <c r="A30" s="200"/>
      <c r="B30" s="134" t="s">
        <v>170</v>
      </c>
      <c r="C30" s="137">
        <v>0.82</v>
      </c>
      <c r="D30" s="162">
        <v>0.63</v>
      </c>
      <c r="I30" s="19"/>
    </row>
    <row r="31" spans="1:14" x14ac:dyDescent="0.25">
      <c r="A31" s="199" t="s">
        <v>171</v>
      </c>
      <c r="B31" s="129" t="s">
        <v>160</v>
      </c>
      <c r="C31" s="130">
        <v>0.15</v>
      </c>
      <c r="D31" s="131">
        <v>0.08</v>
      </c>
      <c r="I31" s="19"/>
    </row>
    <row r="32" spans="1:14" ht="15.75" thickBot="1" x14ac:dyDescent="0.3">
      <c r="A32" s="200"/>
      <c r="B32" s="134" t="s">
        <v>161</v>
      </c>
      <c r="C32" s="137">
        <v>0.85</v>
      </c>
      <c r="D32" s="162">
        <v>0.92</v>
      </c>
      <c r="I32" s="185"/>
    </row>
    <row r="33" spans="1:9" x14ac:dyDescent="0.25">
      <c r="A33" s="103" t="s">
        <v>203</v>
      </c>
      <c r="I33" s="185"/>
    </row>
    <row r="34" spans="1:9" x14ac:dyDescent="0.25">
      <c r="A34" s="103" t="s">
        <v>225</v>
      </c>
    </row>
  </sheetData>
  <mergeCells count="6">
    <mergeCell ref="A31:A32"/>
    <mergeCell ref="A24:A28"/>
    <mergeCell ref="A3:C3"/>
    <mergeCell ref="A11:C11"/>
    <mergeCell ref="A15:C15"/>
    <mergeCell ref="A29:A30"/>
  </mergeCells>
  <conditionalFormatting sqref="C5">
    <cfRule type="expression" dxfId="11" priority="12">
      <formula>MOD(ROW(),2)</formula>
    </cfRule>
  </conditionalFormatting>
  <conditionalFormatting sqref="C12:C14">
    <cfRule type="expression" dxfId="10" priority="10">
      <formula>MOD(ROW(),2)</formula>
    </cfRule>
  </conditionalFormatting>
  <conditionalFormatting sqref="A6:A10">
    <cfRule type="expression" dxfId="9" priority="15">
      <formula>MOD(ROW(),2)</formula>
    </cfRule>
  </conditionalFormatting>
  <conditionalFormatting sqref="A5">
    <cfRule type="expression" dxfId="8" priority="14">
      <formula>MOD(ROW(),2)</formula>
    </cfRule>
  </conditionalFormatting>
  <conditionalFormatting sqref="C6:C10">
    <cfRule type="expression" dxfId="7" priority="13">
      <formula>MOD(ROW(),2)</formula>
    </cfRule>
  </conditionalFormatting>
  <conditionalFormatting sqref="A12:A14">
    <cfRule type="expression" dxfId="6" priority="11">
      <formula>MOD(ROW(),2)</formula>
    </cfRule>
  </conditionalFormatting>
  <conditionalFormatting sqref="C16:C17">
    <cfRule type="expression" dxfId="5" priority="7">
      <formula>MOD(ROW(),2)</formula>
    </cfRule>
  </conditionalFormatting>
  <conditionalFormatting sqref="A16:A17">
    <cfRule type="expression" dxfId="4" priority="8">
      <formula>MOD(ROW(),2)</formula>
    </cfRule>
  </conditionalFormatting>
  <conditionalFormatting sqref="B5">
    <cfRule type="expression" dxfId="3" priority="5">
      <formula>MOD(ROW(),2)</formula>
    </cfRule>
  </conditionalFormatting>
  <conditionalFormatting sqref="B6:B10">
    <cfRule type="expression" dxfId="2" priority="6">
      <formula>MOD(ROW(),2)</formula>
    </cfRule>
  </conditionalFormatting>
  <conditionalFormatting sqref="B12:B14">
    <cfRule type="expression" dxfId="1" priority="4">
      <formula>MOD(ROW(),2)</formula>
    </cfRule>
  </conditionalFormatting>
  <conditionalFormatting sqref="B16:B17">
    <cfRule type="expression" dxfId="0" priority="3">
      <formula>MOD(ROW(),2)</formula>
    </cfRule>
  </conditionalFormatting>
  <conditionalFormatting sqref="J5:J15">
    <cfRule type="dataBar" priority="2">
      <dataBar>
        <cfvo type="num" val="0"/>
        <cfvo type="num" val="1"/>
        <color rgb="FFC00000"/>
      </dataBar>
      <extLst>
        <ext xmlns:x14="http://schemas.microsoft.com/office/spreadsheetml/2009/9/main" uri="{B025F937-C7B1-47D3-B67F-A62EFF666E3E}">
          <x14:id>{7031A650-4251-414B-B23D-6134B4A5814C}</x14:id>
        </ext>
      </extLst>
    </cfRule>
  </conditionalFormatting>
  <conditionalFormatting sqref="K5:K15">
    <cfRule type="dataBar" priority="1">
      <dataBar>
        <cfvo type="num" val="0"/>
        <cfvo type="num" val="1"/>
        <color rgb="FFF38C37"/>
      </dataBar>
      <extLst>
        <ext xmlns:x14="http://schemas.microsoft.com/office/spreadsheetml/2009/9/main" uri="{B025F937-C7B1-47D3-B67F-A62EFF666E3E}">
          <x14:id>{F78B70EF-3AB8-47EF-82B5-A460DDB9C1C6}</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031A650-4251-414B-B23D-6134B4A5814C}">
            <x14:dataBar minLength="0" maxLength="100" gradient="0">
              <x14:cfvo type="num">
                <xm:f>0</xm:f>
              </x14:cfvo>
              <x14:cfvo type="num">
                <xm:f>1</xm:f>
              </x14:cfvo>
              <x14:negativeFillColor rgb="FFFF0000"/>
              <x14:axisColor rgb="FF000000"/>
            </x14:dataBar>
          </x14:cfRule>
          <xm:sqref>J5:J15</xm:sqref>
        </x14:conditionalFormatting>
        <x14:conditionalFormatting xmlns:xm="http://schemas.microsoft.com/office/excel/2006/main">
          <x14:cfRule type="dataBar" id="{F78B70EF-3AB8-47EF-82B5-A460DDB9C1C6}">
            <x14:dataBar minLength="0" maxLength="100" gradient="0">
              <x14:cfvo type="num">
                <xm:f>0</xm:f>
              </x14:cfvo>
              <x14:cfvo type="num">
                <xm:f>1</xm:f>
              </x14:cfvo>
              <x14:negativeFillColor rgb="FFFF0000"/>
              <x14:axisColor rgb="FF000000"/>
            </x14:dataBar>
          </x14:cfRule>
          <xm:sqref>K5:K15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zoomScale="85" zoomScaleNormal="85" workbookViewId="0"/>
  </sheetViews>
  <sheetFormatPr baseColWidth="10" defaultRowHeight="15" x14ac:dyDescent="0.25"/>
  <cols>
    <col min="1" max="1" width="15.7109375" customWidth="1"/>
    <col min="2" max="2" width="14.7109375" bestFit="1" customWidth="1"/>
    <col min="3" max="3" width="16.85546875" bestFit="1" customWidth="1"/>
    <col min="4" max="4" width="18.7109375" bestFit="1" customWidth="1"/>
    <col min="5" max="5" width="20.28515625" customWidth="1"/>
    <col min="12" max="12" width="11.7109375" bestFit="1" customWidth="1"/>
  </cols>
  <sheetData>
    <row r="1" spans="1:12" x14ac:dyDescent="0.25">
      <c r="A1" s="193" t="s">
        <v>238</v>
      </c>
      <c r="B1" s="17"/>
      <c r="C1" s="17"/>
      <c r="D1" s="17"/>
      <c r="E1" s="17"/>
    </row>
    <row r="2" spans="1:12" ht="15.75" thickBot="1" x14ac:dyDescent="0.3">
      <c r="A2" s="17"/>
      <c r="B2" s="17"/>
      <c r="C2" s="17"/>
      <c r="D2" s="17"/>
      <c r="E2" s="17"/>
    </row>
    <row r="3" spans="1:12" ht="75.75" thickBot="1" x14ac:dyDescent="0.3">
      <c r="A3" s="25" t="s">
        <v>21</v>
      </c>
      <c r="B3" s="25" t="s">
        <v>175</v>
      </c>
      <c r="C3" s="25" t="s">
        <v>176</v>
      </c>
      <c r="D3" s="17"/>
      <c r="E3" s="17"/>
      <c r="G3" s="1"/>
    </row>
    <row r="4" spans="1:12" x14ac:dyDescent="0.25">
      <c r="A4" s="26" t="s">
        <v>15</v>
      </c>
      <c r="B4" s="28">
        <v>57300</v>
      </c>
      <c r="C4" s="30">
        <v>1.2700245185750641E-2</v>
      </c>
      <c r="D4" s="17"/>
      <c r="E4" s="17"/>
      <c r="G4" s="21"/>
      <c r="H4" s="5"/>
    </row>
    <row r="5" spans="1:12" x14ac:dyDescent="0.25">
      <c r="A5" s="26" t="s">
        <v>16</v>
      </c>
      <c r="B5" s="28">
        <v>121400</v>
      </c>
      <c r="C5" s="30">
        <v>2.9960453081974477E-2</v>
      </c>
      <c r="D5" s="17"/>
      <c r="E5" s="17"/>
      <c r="G5" s="21"/>
      <c r="H5" s="5"/>
    </row>
    <row r="6" spans="1:12" x14ac:dyDescent="0.25">
      <c r="A6" s="26" t="s">
        <v>17</v>
      </c>
      <c r="B6" s="28">
        <v>232900</v>
      </c>
      <c r="C6" s="30">
        <v>5.2734555325255936E-2</v>
      </c>
      <c r="D6" s="17"/>
      <c r="E6" s="17"/>
      <c r="G6" s="21"/>
      <c r="H6" s="5"/>
    </row>
    <row r="7" spans="1:12" x14ac:dyDescent="0.25">
      <c r="A7" s="26" t="s">
        <v>18</v>
      </c>
      <c r="B7" s="28">
        <v>301300</v>
      </c>
      <c r="C7" s="30">
        <v>6.2271711271044167E-2</v>
      </c>
      <c r="D7" s="17"/>
      <c r="E7" s="17"/>
      <c r="G7" s="21"/>
      <c r="H7" s="5"/>
    </row>
    <row r="8" spans="1:12" x14ac:dyDescent="0.25">
      <c r="A8" s="26" t="s">
        <v>19</v>
      </c>
      <c r="B8" s="28">
        <v>375500</v>
      </c>
      <c r="C8" s="30">
        <v>7.3649733218244404E-2</v>
      </c>
      <c r="D8" s="17"/>
      <c r="E8" s="17"/>
      <c r="G8" s="21"/>
      <c r="H8" s="5"/>
      <c r="I8" s="2"/>
      <c r="J8" s="2"/>
      <c r="K8" s="2"/>
      <c r="L8" s="2"/>
    </row>
    <row r="9" spans="1:12" ht="15.75" thickBot="1" x14ac:dyDescent="0.3">
      <c r="A9" s="27" t="s">
        <v>20</v>
      </c>
      <c r="B9" s="29">
        <v>499900</v>
      </c>
      <c r="C9" s="31">
        <v>9.6271999999999996E-2</v>
      </c>
      <c r="D9" s="17"/>
      <c r="E9" s="17"/>
      <c r="G9" s="21"/>
      <c r="H9" s="5"/>
      <c r="I9" s="2"/>
      <c r="J9" s="2"/>
      <c r="K9" s="2"/>
      <c r="L9" s="2"/>
    </row>
    <row r="10" spans="1:12" x14ac:dyDescent="0.25">
      <c r="A10" s="17"/>
      <c r="B10" s="17"/>
      <c r="C10" s="17"/>
      <c r="D10" s="17"/>
      <c r="E10" s="4"/>
      <c r="F10" s="2"/>
      <c r="G10" s="4"/>
      <c r="H10" s="2"/>
      <c r="I10" s="2"/>
      <c r="J10" s="2"/>
      <c r="K10" s="2"/>
      <c r="L10" s="2"/>
    </row>
    <row r="11" spans="1:12" x14ac:dyDescent="0.25">
      <c r="A11" s="17"/>
      <c r="B11" s="4"/>
      <c r="C11" s="17"/>
      <c r="D11" s="17"/>
      <c r="E11" s="4"/>
      <c r="F11" s="2"/>
      <c r="G11" s="2"/>
      <c r="H11" s="2"/>
      <c r="I11" s="2"/>
      <c r="J11" s="2"/>
      <c r="K11" s="2"/>
      <c r="L11" s="2"/>
    </row>
    <row r="12" spans="1:12" x14ac:dyDescent="0.25">
      <c r="A12" s="17"/>
      <c r="B12" s="17"/>
      <c r="C12" s="17"/>
      <c r="D12" s="17"/>
      <c r="E12" s="17"/>
      <c r="F12" s="2"/>
      <c r="G12" s="2"/>
      <c r="H12" s="2"/>
      <c r="I12" s="2"/>
      <c r="J12" s="2"/>
      <c r="K12" s="2"/>
      <c r="L12" s="2"/>
    </row>
    <row r="13" spans="1:12" x14ac:dyDescent="0.25">
      <c r="A13" s="17"/>
      <c r="B13" s="17"/>
      <c r="C13" s="17"/>
      <c r="D13" s="17"/>
      <c r="E13" s="17"/>
      <c r="F13" s="2"/>
      <c r="G13" s="2"/>
      <c r="H13" s="2"/>
      <c r="I13" s="2"/>
      <c r="J13" s="2"/>
      <c r="K13" s="2"/>
      <c r="L13" s="2"/>
    </row>
    <row r="14" spans="1:12" x14ac:dyDescent="0.25">
      <c r="A14" s="17"/>
      <c r="B14" s="17"/>
      <c r="C14" s="17"/>
      <c r="D14" s="17"/>
      <c r="E14" s="17"/>
      <c r="F14" s="2"/>
      <c r="G14" s="2"/>
      <c r="H14" s="2"/>
      <c r="I14" s="2"/>
      <c r="J14" s="2"/>
      <c r="K14" s="2"/>
      <c r="L14" s="2"/>
    </row>
    <row r="15" spans="1:12" x14ac:dyDescent="0.25">
      <c r="A15" s="17"/>
      <c r="B15" s="17"/>
      <c r="C15" s="17"/>
      <c r="D15" s="17"/>
      <c r="E15" s="17"/>
      <c r="F15" s="2"/>
      <c r="G15" s="2"/>
      <c r="H15" s="2"/>
      <c r="I15" s="2"/>
      <c r="J15" s="2"/>
      <c r="K15" s="2"/>
      <c r="L15" s="2"/>
    </row>
    <row r="16" spans="1:12" x14ac:dyDescent="0.25">
      <c r="A16" s="194" t="s">
        <v>239</v>
      </c>
      <c r="B16" s="17"/>
      <c r="C16" s="17"/>
      <c r="D16" s="17"/>
      <c r="E16" s="17"/>
      <c r="F16" s="2"/>
      <c r="G16" s="2"/>
      <c r="H16" s="2"/>
      <c r="I16" s="2"/>
      <c r="J16" s="2"/>
      <c r="K16" s="2"/>
      <c r="L16" s="2"/>
    </row>
    <row r="17" spans="1:15" x14ac:dyDescent="0.25">
      <c r="A17" s="194" t="s">
        <v>196</v>
      </c>
      <c r="B17" s="17"/>
      <c r="C17" s="17"/>
      <c r="D17" s="17"/>
      <c r="E17" s="17"/>
    </row>
    <row r="18" spans="1:15" x14ac:dyDescent="0.25">
      <c r="A18" s="194" t="s">
        <v>36</v>
      </c>
      <c r="B18" s="17"/>
      <c r="C18" s="17"/>
      <c r="D18" s="17"/>
      <c r="E18" s="17"/>
    </row>
    <row r="22" spans="1:15" ht="16.5" x14ac:dyDescent="0.25">
      <c r="A22" s="3"/>
    </row>
    <row r="23" spans="1:15" x14ac:dyDescent="0.25">
      <c r="B23" s="2"/>
      <c r="C23" s="2"/>
      <c r="D23" s="2"/>
      <c r="E23" s="2"/>
      <c r="F23" s="2"/>
      <c r="G23" s="2"/>
      <c r="H23" s="2"/>
      <c r="I23" s="2"/>
      <c r="J23" s="2"/>
      <c r="K23" s="2"/>
      <c r="L23" s="2"/>
      <c r="M23" s="2"/>
      <c r="N23" s="2"/>
      <c r="O23" s="2"/>
    </row>
    <row r="24" spans="1:15" x14ac:dyDescent="0.25">
      <c r="B24" s="2"/>
      <c r="C24" s="2"/>
      <c r="D24" s="2"/>
      <c r="E24" s="2"/>
      <c r="F24" s="2"/>
      <c r="G24" s="2"/>
      <c r="H24" s="2"/>
      <c r="I24" s="2"/>
      <c r="J24" s="2"/>
      <c r="K24" s="2"/>
      <c r="L24" s="2"/>
      <c r="M24" s="2"/>
      <c r="N24" s="2"/>
      <c r="O24" s="2"/>
    </row>
    <row r="25" spans="1:15" x14ac:dyDescent="0.25">
      <c r="B25" s="2"/>
      <c r="C25" s="2"/>
      <c r="D25" s="2"/>
      <c r="E25" s="2"/>
      <c r="F25" s="2"/>
      <c r="G25" s="2"/>
      <c r="H25" s="2"/>
      <c r="I25" s="2"/>
      <c r="J25" s="2"/>
      <c r="K25" s="2"/>
      <c r="L25" s="2"/>
      <c r="M25" s="2"/>
      <c r="N25" s="2"/>
      <c r="O25" s="2"/>
    </row>
    <row r="26" spans="1:15" x14ac:dyDescent="0.25">
      <c r="B26" s="2"/>
      <c r="C26" s="2"/>
      <c r="D26" s="2"/>
      <c r="E26" s="2"/>
      <c r="F26" s="4"/>
      <c r="G26" s="2"/>
      <c r="H26" s="2"/>
      <c r="I26" s="2"/>
      <c r="J26" s="2"/>
      <c r="K26" s="2"/>
      <c r="L26" s="2"/>
      <c r="M26" s="2"/>
      <c r="N26" s="2"/>
      <c r="O26" s="2"/>
    </row>
    <row r="27" spans="1:15" x14ac:dyDescent="0.25">
      <c r="B27" s="2"/>
      <c r="C27" s="2"/>
      <c r="D27" s="2"/>
      <c r="E27" s="2"/>
      <c r="F27" s="4"/>
      <c r="G27" s="2"/>
      <c r="H27" s="2"/>
      <c r="I27" s="2"/>
      <c r="J27" s="2"/>
      <c r="K27" s="2"/>
      <c r="L27" s="2"/>
      <c r="M27" s="2"/>
      <c r="N27" s="2"/>
      <c r="O27" s="2"/>
    </row>
    <row r="28" spans="1:15" x14ac:dyDescent="0.25">
      <c r="B28" s="2"/>
      <c r="C28" s="2"/>
      <c r="D28" s="2"/>
      <c r="E28" s="2"/>
      <c r="F28" s="4"/>
      <c r="G28" s="2"/>
      <c r="H28" s="2"/>
      <c r="I28" s="2"/>
      <c r="J28" s="2"/>
      <c r="K28" s="2"/>
      <c r="L28" s="2"/>
      <c r="M28" s="2"/>
      <c r="N28" s="2"/>
      <c r="O28" s="2"/>
    </row>
    <row r="29" spans="1:15" x14ac:dyDescent="0.25">
      <c r="B29" s="2"/>
      <c r="C29" s="2"/>
      <c r="D29" s="2"/>
      <c r="E29" s="2"/>
      <c r="F29" s="4"/>
      <c r="G29" s="2"/>
      <c r="H29" s="2"/>
      <c r="I29" s="2"/>
      <c r="J29" s="2"/>
      <c r="K29" s="2"/>
      <c r="L29" s="2"/>
      <c r="M29" s="2"/>
      <c r="N29" s="2"/>
      <c r="O29" s="2"/>
    </row>
    <row r="30" spans="1:15" x14ac:dyDescent="0.25">
      <c r="B30" s="2"/>
      <c r="C30" s="2"/>
      <c r="D30" s="2"/>
      <c r="E30" s="2"/>
      <c r="F30" s="4"/>
      <c r="G30" s="2"/>
      <c r="H30" s="2"/>
      <c r="I30" s="2"/>
      <c r="J30" s="2"/>
      <c r="K30" s="2"/>
      <c r="L30" s="2"/>
      <c r="M30" s="2"/>
      <c r="N30" s="2"/>
      <c r="O30" s="2"/>
    </row>
    <row r="31" spans="1:15" x14ac:dyDescent="0.25">
      <c r="B31" s="2"/>
      <c r="C31" s="2"/>
      <c r="D31" s="2"/>
      <c r="E31" s="2"/>
      <c r="F31" s="4"/>
      <c r="G31" s="2"/>
      <c r="H31" s="2"/>
      <c r="I31" s="2"/>
      <c r="J31" s="2"/>
      <c r="K31" s="2"/>
      <c r="L31" s="2"/>
      <c r="M31" s="2"/>
      <c r="N31" s="2"/>
      <c r="O31" s="2"/>
    </row>
    <row r="32" spans="1:15" x14ac:dyDescent="0.25">
      <c r="B32" s="2"/>
      <c r="C32" s="2"/>
      <c r="D32" s="2"/>
      <c r="E32" s="2"/>
      <c r="F32" s="4"/>
      <c r="G32" s="2"/>
      <c r="H32" s="2"/>
      <c r="I32" s="2"/>
      <c r="J32" s="2"/>
      <c r="K32" s="2"/>
      <c r="L32" s="2"/>
      <c r="M32" s="2"/>
      <c r="N32" s="2"/>
      <c r="O32" s="2"/>
    </row>
    <row r="33" spans="2:15" x14ac:dyDescent="0.25">
      <c r="B33" s="2"/>
      <c r="C33" s="2"/>
      <c r="D33" s="2"/>
      <c r="E33" s="2"/>
      <c r="F33" s="4"/>
      <c r="G33" s="2"/>
      <c r="H33" s="2"/>
      <c r="I33" s="2"/>
      <c r="J33" s="2"/>
      <c r="K33" s="2"/>
      <c r="L33" s="2"/>
      <c r="M33" s="2"/>
      <c r="N33" s="2"/>
      <c r="O33" s="2"/>
    </row>
    <row r="34" spans="2:15" x14ac:dyDescent="0.25">
      <c r="B34" s="2"/>
      <c r="C34" s="2"/>
      <c r="D34" s="2"/>
      <c r="E34" s="2"/>
      <c r="F34" s="4"/>
      <c r="G34" s="2"/>
      <c r="H34" s="2"/>
      <c r="I34" s="2"/>
      <c r="J34" s="2"/>
      <c r="K34" s="2"/>
      <c r="L34" s="2"/>
      <c r="M34" s="2"/>
      <c r="N34" s="2"/>
      <c r="O34" s="2"/>
    </row>
    <row r="35" spans="2:15" x14ac:dyDescent="0.25">
      <c r="B35" s="2"/>
      <c r="C35" s="2"/>
      <c r="D35" s="2"/>
      <c r="E35" s="2"/>
      <c r="F35" s="4"/>
      <c r="G35" s="2"/>
      <c r="H35" s="2"/>
      <c r="I35" s="2"/>
      <c r="J35" s="2"/>
      <c r="K35" s="2"/>
      <c r="L35" s="2"/>
      <c r="M35" s="2"/>
      <c r="N35" s="2"/>
      <c r="O35" s="2"/>
    </row>
    <row r="36" spans="2:15" x14ac:dyDescent="0.25">
      <c r="B36" s="2"/>
      <c r="C36" s="2"/>
      <c r="D36" s="2"/>
      <c r="E36" s="2"/>
      <c r="F36" s="4"/>
      <c r="G36" s="2"/>
      <c r="H36" s="2"/>
      <c r="I36" s="2"/>
      <c r="J36" s="2"/>
      <c r="K36" s="2"/>
      <c r="L36" s="2"/>
      <c r="M36" s="2"/>
      <c r="N36" s="2"/>
      <c r="O36" s="2"/>
    </row>
    <row r="37" spans="2:15" x14ac:dyDescent="0.25">
      <c r="B37" s="2"/>
      <c r="C37" s="2"/>
      <c r="D37" s="2"/>
      <c r="E37" s="2"/>
      <c r="F37" s="4"/>
      <c r="G37" s="2"/>
      <c r="H37" s="2"/>
      <c r="I37" s="2"/>
      <c r="J37" s="2"/>
      <c r="K37" s="2"/>
      <c r="L37" s="2"/>
      <c r="M37" s="2"/>
      <c r="N37" s="2"/>
      <c r="O37" s="2"/>
    </row>
    <row r="38" spans="2:15" x14ac:dyDescent="0.25">
      <c r="B38" s="2"/>
      <c r="C38" s="2"/>
      <c r="D38" s="2"/>
      <c r="E38" s="2"/>
      <c r="F38" s="4"/>
      <c r="G38" s="2"/>
      <c r="H38" s="2"/>
      <c r="I38" s="2"/>
      <c r="J38" s="2"/>
      <c r="K38" s="2"/>
      <c r="L38" s="2"/>
      <c r="M38" s="2"/>
      <c r="N38" s="2"/>
      <c r="O38" s="2"/>
    </row>
    <row r="39" spans="2:15" x14ac:dyDescent="0.25">
      <c r="B39" s="2"/>
      <c r="C39" s="2"/>
      <c r="D39" s="2"/>
      <c r="E39" s="2"/>
      <c r="F39" s="4"/>
      <c r="G39" s="2"/>
      <c r="H39" s="2"/>
      <c r="I39" s="2"/>
      <c r="J39" s="2"/>
      <c r="K39" s="2"/>
      <c r="L39" s="2"/>
      <c r="M39" s="2"/>
      <c r="N39" s="2"/>
      <c r="O39" s="2"/>
    </row>
    <row r="40" spans="2:15" x14ac:dyDescent="0.25">
      <c r="B40" s="2"/>
      <c r="C40" s="2"/>
      <c r="D40" s="2"/>
      <c r="E40" s="2"/>
      <c r="F40" s="4"/>
      <c r="G40" s="2"/>
      <c r="H40" s="2"/>
      <c r="I40" s="2"/>
      <c r="J40" s="2"/>
      <c r="K40" s="2"/>
      <c r="L40" s="2"/>
      <c r="M40" s="2"/>
      <c r="N40" s="2"/>
      <c r="O40" s="2"/>
    </row>
    <row r="41" spans="2:15" x14ac:dyDescent="0.25">
      <c r="B41" s="2"/>
      <c r="C41" s="2"/>
      <c r="D41" s="2"/>
      <c r="E41" s="2"/>
      <c r="F41" s="4"/>
      <c r="G41" s="2"/>
      <c r="H41" s="2"/>
      <c r="I41" s="2"/>
      <c r="J41" s="2"/>
      <c r="K41" s="2"/>
      <c r="L41" s="2"/>
      <c r="M41" s="2"/>
      <c r="N41" s="2"/>
      <c r="O41" s="2"/>
    </row>
    <row r="42" spans="2:15" x14ac:dyDescent="0.25">
      <c r="B42" s="2"/>
      <c r="C42" s="2"/>
      <c r="D42" s="2"/>
      <c r="E42" s="2"/>
      <c r="F42" s="4"/>
      <c r="G42" s="2"/>
      <c r="H42" s="2"/>
      <c r="I42" s="2"/>
      <c r="J42" s="2"/>
      <c r="K42" s="2"/>
      <c r="L42" s="2"/>
      <c r="M42" s="2"/>
      <c r="N42" s="2"/>
      <c r="O42" s="2"/>
    </row>
    <row r="43" spans="2:15" x14ac:dyDescent="0.25">
      <c r="B43" s="2"/>
      <c r="C43" s="2"/>
      <c r="D43" s="2"/>
      <c r="E43" s="2"/>
      <c r="F43" s="4"/>
      <c r="G43" s="2"/>
      <c r="H43" s="2"/>
      <c r="I43" s="2"/>
      <c r="J43" s="2"/>
      <c r="K43" s="2"/>
      <c r="L43" s="2"/>
      <c r="M43" s="2"/>
      <c r="N43" s="2"/>
      <c r="O43" s="2"/>
    </row>
    <row r="44" spans="2:15" x14ac:dyDescent="0.25">
      <c r="B44" s="2"/>
      <c r="C44" s="2"/>
      <c r="D44" s="2"/>
      <c r="E44" s="2"/>
      <c r="F44" s="4"/>
      <c r="G44" s="2"/>
      <c r="H44" s="2"/>
      <c r="I44" s="2"/>
      <c r="J44" s="2"/>
      <c r="K44" s="2"/>
      <c r="L44" s="2"/>
      <c r="M44" s="2"/>
      <c r="N44" s="2"/>
      <c r="O44" s="2"/>
    </row>
    <row r="45" spans="2:15" x14ac:dyDescent="0.25">
      <c r="B45" s="2"/>
      <c r="C45" s="2"/>
      <c r="D45" s="2"/>
      <c r="E45" s="2"/>
      <c r="F45" s="4"/>
      <c r="G45" s="2"/>
      <c r="H45" s="2"/>
      <c r="I45" s="2"/>
      <c r="J45" s="2"/>
      <c r="K45" s="2"/>
      <c r="L45" s="2"/>
      <c r="M45" s="2"/>
      <c r="N45" s="2"/>
      <c r="O45" s="2"/>
    </row>
    <row r="46" spans="2:15" x14ac:dyDescent="0.25">
      <c r="B46" s="2"/>
      <c r="C46" s="2"/>
      <c r="D46" s="2"/>
      <c r="E46" s="2"/>
      <c r="F46" s="4"/>
      <c r="G46" s="2"/>
      <c r="H46" s="2"/>
      <c r="I46" s="2"/>
      <c r="J46" s="2"/>
      <c r="K46" s="2"/>
      <c r="L46" s="2"/>
      <c r="M46" s="2"/>
      <c r="N46" s="2"/>
      <c r="O46" s="2"/>
    </row>
    <row r="47" spans="2:15" x14ac:dyDescent="0.25">
      <c r="B47" s="2"/>
      <c r="C47" s="2"/>
      <c r="D47" s="2"/>
      <c r="E47" s="2"/>
      <c r="F47" s="4"/>
      <c r="G47" s="2"/>
      <c r="H47" s="2"/>
      <c r="I47" s="2"/>
      <c r="J47" s="2"/>
      <c r="K47" s="2"/>
      <c r="L47" s="2"/>
      <c r="M47" s="2"/>
      <c r="N47" s="2"/>
      <c r="O47" s="2"/>
    </row>
    <row r="48" spans="2:15" x14ac:dyDescent="0.25">
      <c r="B48" s="2"/>
      <c r="C48" s="2"/>
      <c r="D48" s="2"/>
      <c r="E48" s="2"/>
      <c r="F48" s="4"/>
      <c r="G48" s="2"/>
      <c r="H48" s="2"/>
      <c r="I48" s="2"/>
      <c r="J48" s="2"/>
      <c r="K48" s="2"/>
      <c r="L48" s="2"/>
      <c r="M48" s="2"/>
      <c r="N48" s="2"/>
      <c r="O48" s="2"/>
    </row>
    <row r="49" spans="2:15" x14ac:dyDescent="0.25">
      <c r="B49" s="2"/>
      <c r="C49" s="2"/>
      <c r="D49" s="2"/>
      <c r="E49" s="2"/>
      <c r="F49" s="4"/>
      <c r="G49" s="2"/>
      <c r="H49" s="2"/>
      <c r="I49" s="2"/>
      <c r="J49" s="2"/>
      <c r="K49" s="2"/>
      <c r="L49" s="2"/>
      <c r="M49" s="2"/>
      <c r="N49" s="2"/>
      <c r="O49" s="2"/>
    </row>
    <row r="50" spans="2:15" x14ac:dyDescent="0.25">
      <c r="B50" s="2"/>
      <c r="C50" s="2"/>
      <c r="D50" s="2"/>
      <c r="E50" s="2"/>
      <c r="F50" s="4"/>
      <c r="G50" s="2"/>
      <c r="H50" s="2"/>
      <c r="I50" s="2"/>
      <c r="J50" s="2"/>
      <c r="K50" s="2"/>
      <c r="L50" s="2"/>
      <c r="M50" s="2"/>
      <c r="N50" s="2"/>
      <c r="O50" s="2"/>
    </row>
    <row r="51" spans="2:15" x14ac:dyDescent="0.25">
      <c r="B51" s="2"/>
      <c r="C51" s="2"/>
      <c r="D51" s="2"/>
      <c r="E51" s="2"/>
      <c r="F51" s="4"/>
      <c r="G51" s="2"/>
      <c r="H51" s="2"/>
      <c r="I51" s="2"/>
      <c r="J51" s="2"/>
      <c r="K51" s="2"/>
      <c r="L51" s="2"/>
      <c r="M51" s="2"/>
      <c r="N51" s="2"/>
      <c r="O51" s="2"/>
    </row>
    <row r="52" spans="2:15" x14ac:dyDescent="0.25">
      <c r="B52" s="2"/>
      <c r="C52" s="2"/>
      <c r="D52" s="2"/>
      <c r="E52" s="2"/>
      <c r="F52" s="4"/>
      <c r="G52" s="2"/>
      <c r="H52" s="2"/>
      <c r="I52" s="2"/>
      <c r="J52" s="2"/>
      <c r="K52" s="2"/>
      <c r="L52" s="2"/>
      <c r="M52" s="2"/>
      <c r="N52" s="2"/>
      <c r="O52" s="2"/>
    </row>
    <row r="53" spans="2:15" x14ac:dyDescent="0.25">
      <c r="B53" s="2"/>
      <c r="C53" s="2"/>
      <c r="D53" s="2"/>
      <c r="E53" s="2"/>
      <c r="F53" s="4"/>
      <c r="G53" s="2"/>
      <c r="H53" s="2"/>
      <c r="I53" s="2"/>
      <c r="J53" s="2"/>
      <c r="K53" s="2"/>
      <c r="L53" s="2"/>
      <c r="M53" s="2"/>
      <c r="N53" s="2"/>
      <c r="O53" s="2"/>
    </row>
    <row r="54" spans="2:15" x14ac:dyDescent="0.25">
      <c r="B54" s="2"/>
      <c r="C54" s="2"/>
      <c r="D54" s="2"/>
      <c r="E54" s="2"/>
      <c r="F54" s="2"/>
      <c r="G54" s="2"/>
      <c r="H54" s="2"/>
      <c r="I54" s="2"/>
      <c r="J54" s="2"/>
      <c r="K54" s="2"/>
      <c r="L54" s="2"/>
      <c r="M54" s="2"/>
      <c r="N54" s="2"/>
      <c r="O54" s="2"/>
    </row>
    <row r="55" spans="2:15" x14ac:dyDescent="0.25">
      <c r="B55" s="2"/>
      <c r="C55" s="2"/>
      <c r="D55" s="2"/>
      <c r="E55" s="2"/>
      <c r="F55" s="2"/>
      <c r="G55" s="2"/>
      <c r="H55" s="2"/>
      <c r="I55" s="2"/>
      <c r="J55" s="2"/>
      <c r="K55" s="2"/>
      <c r="L55" s="2"/>
      <c r="M55" s="2"/>
      <c r="N55" s="2"/>
      <c r="O55" s="2"/>
    </row>
    <row r="56" spans="2:15" x14ac:dyDescent="0.25">
      <c r="B56" s="2"/>
      <c r="C56" s="2"/>
      <c r="D56" s="2"/>
      <c r="E56" s="2"/>
      <c r="F56" s="2"/>
      <c r="G56" s="2"/>
      <c r="H56" s="2"/>
      <c r="I56" s="2"/>
      <c r="J56" s="2"/>
      <c r="K56" s="2"/>
      <c r="L56" s="2"/>
      <c r="M56" s="2"/>
      <c r="N56" s="2"/>
      <c r="O56" s="2"/>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activeCell="L20" sqref="L20"/>
    </sheetView>
  </sheetViews>
  <sheetFormatPr baseColWidth="10" defaultColWidth="11.42578125" defaultRowHeight="15" x14ac:dyDescent="0.25"/>
  <cols>
    <col min="1" max="16384" width="11.42578125" style="17"/>
  </cols>
  <sheetData>
    <row r="1" spans="1:10" x14ac:dyDescent="0.25">
      <c r="A1" s="186" t="s">
        <v>221</v>
      </c>
    </row>
    <row r="2" spans="1:10" x14ac:dyDescent="0.25">
      <c r="A2" s="124"/>
      <c r="B2" s="125">
        <v>2016</v>
      </c>
      <c r="C2" s="125">
        <v>2017</v>
      </c>
      <c r="D2" s="125">
        <v>2018</v>
      </c>
      <c r="E2" s="125">
        <v>2019</v>
      </c>
      <c r="F2" s="125">
        <v>2020</v>
      </c>
      <c r="G2" s="125">
        <v>2021</v>
      </c>
      <c r="H2" s="125">
        <v>2022</v>
      </c>
      <c r="I2" s="125">
        <v>2023</v>
      </c>
      <c r="J2" s="125">
        <v>2024</v>
      </c>
    </row>
    <row r="3" spans="1:10" x14ac:dyDescent="0.25">
      <c r="A3" s="122" t="s">
        <v>164</v>
      </c>
      <c r="B3" s="126">
        <v>731</v>
      </c>
      <c r="C3" s="126">
        <v>582</v>
      </c>
      <c r="D3" s="126">
        <v>680</v>
      </c>
      <c r="E3" s="126">
        <v>641</v>
      </c>
      <c r="F3" s="126">
        <v>486</v>
      </c>
      <c r="G3" s="126">
        <v>455</v>
      </c>
      <c r="H3" s="126">
        <v>596</v>
      </c>
      <c r="I3" s="126">
        <v>3715</v>
      </c>
      <c r="J3" s="126">
        <v>8673</v>
      </c>
    </row>
    <row r="4" spans="1:10" x14ac:dyDescent="0.25">
      <c r="A4" s="122" t="s">
        <v>207</v>
      </c>
      <c r="B4" s="126">
        <v>5478</v>
      </c>
      <c r="C4" s="126">
        <v>6794</v>
      </c>
      <c r="D4" s="126">
        <v>6716</v>
      </c>
      <c r="E4" s="126">
        <v>7860</v>
      </c>
      <c r="F4" s="126">
        <v>9220</v>
      </c>
      <c r="G4" s="126">
        <v>13632</v>
      </c>
      <c r="H4" s="126">
        <v>10616</v>
      </c>
      <c r="I4" s="126">
        <v>9023</v>
      </c>
      <c r="J4" s="126">
        <v>12609</v>
      </c>
    </row>
    <row r="5" spans="1:10" x14ac:dyDescent="0.25">
      <c r="A5" s="18" t="s">
        <v>231</v>
      </c>
      <c r="B5" s="187"/>
      <c r="C5" s="187"/>
      <c r="D5" s="187"/>
      <c r="E5" s="187"/>
      <c r="F5" s="187"/>
      <c r="G5" s="187"/>
      <c r="H5" s="187"/>
      <c r="I5" s="187"/>
      <c r="J5" s="187"/>
    </row>
    <row r="6" spans="1:10" x14ac:dyDescent="0.25">
      <c r="A6" s="18" t="s">
        <v>203</v>
      </c>
    </row>
    <row r="7" spans="1:10" x14ac:dyDescent="0.25">
      <c r="A7" s="18" t="s">
        <v>281</v>
      </c>
    </row>
    <row r="8" spans="1:10" x14ac:dyDescent="0.25">
      <c r="B8" s="17">
        <f>MROUND(B3,10)</f>
        <v>730</v>
      </c>
      <c r="C8" s="17">
        <f t="shared" ref="C8:J8" si="0">MROUND(C3,10)</f>
        <v>580</v>
      </c>
      <c r="D8" s="17">
        <f t="shared" si="0"/>
        <v>680</v>
      </c>
      <c r="E8" s="17">
        <f t="shared" si="0"/>
        <v>640</v>
      </c>
      <c r="F8" s="17">
        <f t="shared" si="0"/>
        <v>490</v>
      </c>
      <c r="G8" s="17">
        <f t="shared" si="0"/>
        <v>460</v>
      </c>
      <c r="H8" s="17">
        <f t="shared" si="0"/>
        <v>600</v>
      </c>
      <c r="I8" s="17">
        <f t="shared" si="0"/>
        <v>3720</v>
      </c>
      <c r="J8" s="17">
        <f t="shared" si="0"/>
        <v>8670</v>
      </c>
    </row>
    <row r="9" spans="1:10" x14ac:dyDescent="0.25">
      <c r="B9" s="17">
        <f>MROUND(B4,100)</f>
        <v>5500</v>
      </c>
      <c r="C9" s="17">
        <f t="shared" ref="C9:J9" si="1">MROUND(C4,100)</f>
        <v>6800</v>
      </c>
      <c r="D9" s="17">
        <f t="shared" si="1"/>
        <v>6700</v>
      </c>
      <c r="E9" s="17">
        <f t="shared" si="1"/>
        <v>7900</v>
      </c>
      <c r="F9" s="17">
        <f t="shared" si="1"/>
        <v>9200</v>
      </c>
      <c r="G9" s="17">
        <f t="shared" si="1"/>
        <v>13600</v>
      </c>
      <c r="H9" s="17">
        <f t="shared" si="1"/>
        <v>10600</v>
      </c>
      <c r="I9" s="17">
        <f t="shared" si="1"/>
        <v>9000</v>
      </c>
      <c r="J9" s="17">
        <f t="shared" si="1"/>
        <v>12600</v>
      </c>
    </row>
    <row r="33" spans="1:1" x14ac:dyDescent="0.25">
      <c r="A33" s="1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B32" sqref="B32"/>
    </sheetView>
  </sheetViews>
  <sheetFormatPr baseColWidth="10" defaultRowHeight="15" x14ac:dyDescent="0.25"/>
  <cols>
    <col min="1" max="1" width="36.5703125" customWidth="1"/>
    <col min="2" max="2" width="14.7109375" bestFit="1" customWidth="1"/>
    <col min="4" max="4" width="14.28515625" customWidth="1"/>
    <col min="9" max="9" width="28.140625" customWidth="1"/>
  </cols>
  <sheetData>
    <row r="1" spans="1:13" x14ac:dyDescent="0.25">
      <c r="A1" s="193" t="s">
        <v>267</v>
      </c>
    </row>
    <row r="2" spans="1:13" s="17" customFormat="1" ht="15.75" thickBot="1" x14ac:dyDescent="0.3"/>
    <row r="3" spans="1:13" ht="68.25" thickBot="1" x14ac:dyDescent="0.3">
      <c r="A3" s="32" t="s">
        <v>22</v>
      </c>
      <c r="B3" s="33" t="s">
        <v>23</v>
      </c>
      <c r="C3" s="33" t="s">
        <v>24</v>
      </c>
      <c r="D3" s="34" t="s">
        <v>25</v>
      </c>
      <c r="E3" s="33" t="s">
        <v>26</v>
      </c>
      <c r="F3" s="33" t="s">
        <v>27</v>
      </c>
      <c r="I3" s="17"/>
      <c r="J3" s="17"/>
      <c r="K3" s="4"/>
      <c r="L3" s="17"/>
      <c r="M3" s="4"/>
    </row>
    <row r="4" spans="1:13" ht="15.75" thickBot="1" x14ac:dyDescent="0.3">
      <c r="A4" s="213" t="s">
        <v>191</v>
      </c>
      <c r="B4" s="35">
        <v>2019</v>
      </c>
      <c r="C4" s="36">
        <v>709500</v>
      </c>
      <c r="D4" s="35">
        <v>45</v>
      </c>
      <c r="E4" s="37">
        <f>ROUND(204700,-1)</f>
        <v>204700</v>
      </c>
      <c r="F4" s="35">
        <v>41</v>
      </c>
      <c r="I4" s="17"/>
      <c r="J4" s="17"/>
      <c r="K4" s="4"/>
      <c r="L4" s="17"/>
      <c r="M4" s="4"/>
    </row>
    <row r="5" spans="1:13" ht="15.75" thickBot="1" x14ac:dyDescent="0.3">
      <c r="A5" s="213" t="s">
        <v>194</v>
      </c>
      <c r="B5" s="35">
        <v>2019</v>
      </c>
      <c r="C5" s="37">
        <v>157400</v>
      </c>
      <c r="D5" s="35">
        <v>10</v>
      </c>
      <c r="E5" s="37">
        <v>42700</v>
      </c>
      <c r="F5" s="35">
        <v>9</v>
      </c>
      <c r="I5" s="17"/>
      <c r="J5" s="17"/>
      <c r="K5" s="4"/>
      <c r="L5" s="17"/>
      <c r="M5" s="4"/>
    </row>
    <row r="6" spans="1:13" ht="15.75" thickBot="1" x14ac:dyDescent="0.3">
      <c r="A6" s="214" t="s">
        <v>30</v>
      </c>
      <c r="B6" s="35">
        <v>2023</v>
      </c>
      <c r="C6" s="36">
        <f>ROUND(6, -1)</f>
        <v>10</v>
      </c>
      <c r="D6" s="35" t="s">
        <v>6</v>
      </c>
      <c r="E6" s="35" t="s">
        <v>7</v>
      </c>
      <c r="F6" s="35" t="s">
        <v>6</v>
      </c>
      <c r="I6" s="17"/>
      <c r="J6" s="17"/>
      <c r="K6" s="4"/>
      <c r="L6" s="17"/>
      <c r="M6" s="4"/>
    </row>
    <row r="7" spans="1:13" ht="23.25" thickBot="1" x14ac:dyDescent="0.3">
      <c r="A7" s="215" t="s">
        <v>31</v>
      </c>
      <c r="B7" s="35">
        <v>2023</v>
      </c>
      <c r="C7" s="39">
        <v>450</v>
      </c>
      <c r="D7" s="35" t="s">
        <v>6</v>
      </c>
      <c r="E7" s="37">
        <f>ROUND(299, -1)</f>
        <v>300</v>
      </c>
      <c r="F7" s="35" t="s">
        <v>6</v>
      </c>
      <c r="I7" s="17"/>
      <c r="J7" s="17"/>
      <c r="K7" s="4"/>
      <c r="L7" s="17"/>
      <c r="M7" s="4"/>
    </row>
    <row r="8" spans="1:13" s="17" customFormat="1" ht="15.75" thickBot="1" x14ac:dyDescent="0.3">
      <c r="A8" s="215" t="s">
        <v>37</v>
      </c>
      <c r="B8" s="35">
        <v>2021</v>
      </c>
      <c r="C8" s="36">
        <f>ROUND(107, -1)</f>
        <v>110</v>
      </c>
      <c r="D8" s="35" t="s">
        <v>6</v>
      </c>
      <c r="E8" s="37">
        <f>ROUND(59,-1)</f>
        <v>60</v>
      </c>
      <c r="F8" s="35" t="s">
        <v>6</v>
      </c>
      <c r="K8" s="4"/>
      <c r="M8" s="4"/>
    </row>
    <row r="9" spans="1:13" ht="15.75" thickBot="1" x14ac:dyDescent="0.3">
      <c r="A9" s="215" t="s">
        <v>44</v>
      </c>
      <c r="B9" s="35">
        <v>2021</v>
      </c>
      <c r="C9" s="36">
        <f>ROUND(21900, -1)</f>
        <v>21900</v>
      </c>
      <c r="D9" s="35">
        <v>1</v>
      </c>
      <c r="E9" s="37">
        <f>ROUND(8600,-1)</f>
        <v>8600</v>
      </c>
      <c r="F9" s="35">
        <v>2</v>
      </c>
      <c r="I9" s="17"/>
      <c r="J9" s="17"/>
      <c r="K9" s="4"/>
      <c r="L9" s="17"/>
      <c r="M9" s="4"/>
    </row>
    <row r="10" spans="1:13" ht="15.75" thickBot="1" x14ac:dyDescent="0.3">
      <c r="A10" s="213" t="s">
        <v>33</v>
      </c>
      <c r="B10" s="35">
        <v>2020</v>
      </c>
      <c r="C10" s="36">
        <f>ROUND(635200, -1)</f>
        <v>635200</v>
      </c>
      <c r="D10" s="35">
        <v>40</v>
      </c>
      <c r="E10" s="37">
        <f>ROUND(196400, -1)</f>
        <v>196400</v>
      </c>
      <c r="F10" s="35">
        <v>39</v>
      </c>
      <c r="I10" s="17"/>
      <c r="J10" s="17"/>
      <c r="K10" s="4"/>
      <c r="L10" s="17"/>
      <c r="M10" s="4"/>
    </row>
    <row r="11" spans="1:13" ht="15.75" thickBot="1" x14ac:dyDescent="0.3">
      <c r="A11" s="213" t="s">
        <v>34</v>
      </c>
      <c r="B11" s="35">
        <v>2023</v>
      </c>
      <c r="C11" s="36">
        <f>ROUND(21596, -1)</f>
        <v>21600</v>
      </c>
      <c r="D11" s="35">
        <v>1</v>
      </c>
      <c r="E11" s="37">
        <f>ROUND(15800, -1)</f>
        <v>15800</v>
      </c>
      <c r="F11" s="35">
        <v>3</v>
      </c>
      <c r="I11" s="17"/>
      <c r="J11" s="17"/>
      <c r="K11" s="4"/>
      <c r="L11" s="17"/>
      <c r="M11" s="4"/>
    </row>
    <row r="12" spans="1:13" ht="15.75" thickBot="1" x14ac:dyDescent="0.3">
      <c r="A12" s="214" t="s">
        <v>35</v>
      </c>
      <c r="B12" s="35">
        <v>2023</v>
      </c>
      <c r="C12" s="36">
        <v>35300</v>
      </c>
      <c r="D12" s="35">
        <v>2</v>
      </c>
      <c r="E12" s="37">
        <f>ROUND(27200, -1)</f>
        <v>27200</v>
      </c>
      <c r="F12" s="35">
        <v>5</v>
      </c>
      <c r="I12" s="17"/>
      <c r="J12" s="17"/>
      <c r="K12" s="4"/>
      <c r="L12" s="17"/>
      <c r="M12" s="4"/>
    </row>
    <row r="13" spans="1:13" ht="15.75" thickBot="1" x14ac:dyDescent="0.3">
      <c r="A13" s="38" t="s">
        <v>177</v>
      </c>
      <c r="B13" s="35"/>
      <c r="C13" s="36">
        <f>ROUND(1585200, -1)</f>
        <v>1585200</v>
      </c>
      <c r="D13" s="35">
        <v>100</v>
      </c>
      <c r="E13" s="37">
        <f>ROUND(500333, -1)</f>
        <v>500330</v>
      </c>
      <c r="F13" s="35">
        <v>100</v>
      </c>
      <c r="I13" s="17"/>
      <c r="J13" s="17"/>
      <c r="K13" s="4"/>
      <c r="L13" s="17"/>
      <c r="M13" s="4"/>
    </row>
    <row r="14" spans="1:13" x14ac:dyDescent="0.25">
      <c r="I14" s="17"/>
      <c r="J14" s="17"/>
      <c r="K14" s="4"/>
      <c r="L14" s="17"/>
      <c r="M14" s="4"/>
    </row>
    <row r="15" spans="1:13" x14ac:dyDescent="0.25">
      <c r="A15" s="194" t="s">
        <v>269</v>
      </c>
      <c r="I15" s="17"/>
      <c r="J15" s="17"/>
      <c r="K15" s="4"/>
      <c r="L15" s="17"/>
      <c r="M15" s="4"/>
    </row>
    <row r="16" spans="1:13" x14ac:dyDescent="0.25">
      <c r="A16" s="194" t="s">
        <v>240</v>
      </c>
      <c r="I16" s="17"/>
      <c r="J16" s="17"/>
      <c r="K16" s="17"/>
      <c r="L16" s="17"/>
      <c r="M16" s="17"/>
    </row>
    <row r="17" spans="1:13" x14ac:dyDescent="0.25">
      <c r="A17" s="194" t="s">
        <v>241</v>
      </c>
      <c r="I17" s="17"/>
      <c r="J17" s="17"/>
      <c r="K17" s="4"/>
      <c r="L17" s="17"/>
      <c r="M17" s="4"/>
    </row>
    <row r="18" spans="1:13" x14ac:dyDescent="0.25">
      <c r="A18" s="194" t="s">
        <v>36</v>
      </c>
    </row>
    <row r="19" spans="1:13" x14ac:dyDescent="0.25">
      <c r="A19" s="19"/>
    </row>
  </sheetData>
  <sortState ref="A4:C17">
    <sortCondition ref="C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zoomScaleNormal="100" workbookViewId="0">
      <selection activeCell="C25" sqref="C25"/>
    </sheetView>
  </sheetViews>
  <sheetFormatPr baseColWidth="10" defaultRowHeight="15" x14ac:dyDescent="0.25"/>
  <cols>
    <col min="1" max="1" width="40.7109375" customWidth="1"/>
    <col min="2" max="2" width="10.140625" customWidth="1"/>
    <col min="3" max="3" width="14.140625" style="17" customWidth="1"/>
    <col min="4" max="4" width="10.140625" customWidth="1"/>
    <col min="5" max="5" width="13.85546875" style="17" customWidth="1"/>
    <col min="6" max="6" width="10.140625" customWidth="1"/>
    <col min="7" max="7" width="11.5703125" style="17" customWidth="1"/>
    <col min="8" max="8" width="10.140625" customWidth="1"/>
    <col min="9" max="10" width="10.140625" style="17" customWidth="1"/>
    <col min="11" max="11" width="10.140625" customWidth="1"/>
    <col min="12" max="12" width="12.85546875" bestFit="1" customWidth="1"/>
    <col min="13" max="13" width="16.28515625" customWidth="1"/>
  </cols>
  <sheetData>
    <row r="1" spans="1:19" x14ac:dyDescent="0.25">
      <c r="A1" s="193" t="s">
        <v>242</v>
      </c>
    </row>
    <row r="2" spans="1:19" ht="15.75" thickBot="1" x14ac:dyDescent="0.3"/>
    <row r="3" spans="1:19" ht="15.75" thickBot="1" x14ac:dyDescent="0.3">
      <c r="A3" s="20"/>
      <c r="B3" s="43">
        <v>2019</v>
      </c>
      <c r="C3" s="44">
        <v>2020</v>
      </c>
      <c r="D3" s="44">
        <v>2021</v>
      </c>
      <c r="E3" s="44">
        <v>2022</v>
      </c>
      <c r="F3" s="44">
        <v>2023</v>
      </c>
      <c r="G3" s="45">
        <v>2024</v>
      </c>
      <c r="H3" s="17"/>
      <c r="R3" s="17"/>
      <c r="S3" s="17"/>
    </row>
    <row r="4" spans="1:19" x14ac:dyDescent="0.25">
      <c r="A4" s="40" t="s">
        <v>191</v>
      </c>
      <c r="B4" s="51">
        <v>41</v>
      </c>
      <c r="C4" s="53">
        <v>54.733989771773203</v>
      </c>
      <c r="D4" s="53">
        <v>61.2630786512889</v>
      </c>
      <c r="E4" s="53">
        <v>64.885705299256301</v>
      </c>
      <c r="F4" s="53">
        <v>69.746726198339104</v>
      </c>
      <c r="G4" s="85">
        <v>77</v>
      </c>
      <c r="R4" s="17"/>
      <c r="S4" s="17"/>
    </row>
    <row r="5" spans="1:19" x14ac:dyDescent="0.25">
      <c r="A5" s="41" t="s">
        <v>194</v>
      </c>
      <c r="B5" s="52">
        <v>19.721899762782002</v>
      </c>
      <c r="C5" s="54">
        <v>25.118392422884899</v>
      </c>
      <c r="D5" s="54">
        <v>27.110877134208401</v>
      </c>
      <c r="E5" s="54">
        <v>29.387841459400999</v>
      </c>
      <c r="F5" s="54">
        <v>36</v>
      </c>
      <c r="G5" s="87">
        <v>45</v>
      </c>
      <c r="R5" s="17"/>
      <c r="S5" s="17"/>
    </row>
    <row r="6" spans="1:19" x14ac:dyDescent="0.25">
      <c r="A6" s="41" t="s">
        <v>30</v>
      </c>
      <c r="B6" s="48"/>
      <c r="C6" s="49"/>
      <c r="D6" s="49"/>
      <c r="E6" s="49"/>
      <c r="F6" s="54">
        <v>1</v>
      </c>
      <c r="G6" s="55">
        <v>0</v>
      </c>
    </row>
    <row r="7" spans="1:19" ht="26.25" x14ac:dyDescent="0.25">
      <c r="A7" s="41" t="s">
        <v>42</v>
      </c>
      <c r="B7" s="48"/>
      <c r="C7" s="49"/>
      <c r="D7" s="49"/>
      <c r="E7" s="49"/>
      <c r="F7" s="54">
        <v>6</v>
      </c>
      <c r="G7" s="55">
        <v>41</v>
      </c>
    </row>
    <row r="8" spans="1:19" ht="26.25" x14ac:dyDescent="0.25">
      <c r="A8" s="41" t="s">
        <v>37</v>
      </c>
      <c r="B8" s="48"/>
      <c r="C8" s="46"/>
      <c r="D8" s="46">
        <v>0</v>
      </c>
      <c r="E8" s="46">
        <v>1</v>
      </c>
      <c r="F8" s="46">
        <v>0</v>
      </c>
      <c r="G8" s="55">
        <v>2</v>
      </c>
    </row>
    <row r="9" spans="1:19" ht="26.25" x14ac:dyDescent="0.25">
      <c r="A9" s="41" t="s">
        <v>195</v>
      </c>
      <c r="B9" s="48"/>
      <c r="C9" s="46"/>
      <c r="D9" s="46">
        <v>48</v>
      </c>
      <c r="E9" s="46">
        <v>90</v>
      </c>
      <c r="F9" s="46">
        <v>93</v>
      </c>
      <c r="G9" s="86">
        <v>95</v>
      </c>
    </row>
    <row r="10" spans="1:19" x14ac:dyDescent="0.25">
      <c r="A10" s="41" t="s">
        <v>33</v>
      </c>
      <c r="B10" s="48"/>
      <c r="C10" s="46">
        <v>26</v>
      </c>
      <c r="D10" s="46">
        <v>59</v>
      </c>
      <c r="E10" s="46">
        <v>67</v>
      </c>
      <c r="F10" s="46">
        <v>71</v>
      </c>
      <c r="G10" s="86">
        <v>76</v>
      </c>
    </row>
    <row r="11" spans="1:19" x14ac:dyDescent="0.25">
      <c r="A11" s="41" t="s">
        <v>34</v>
      </c>
      <c r="B11" s="48"/>
      <c r="C11" s="46"/>
      <c r="D11" s="46"/>
      <c r="E11" s="46"/>
      <c r="F11" s="46">
        <v>40</v>
      </c>
      <c r="G11" s="86">
        <v>69</v>
      </c>
    </row>
    <row r="12" spans="1:19" ht="15.75" thickBot="1" x14ac:dyDescent="0.3">
      <c r="A12" s="42" t="s">
        <v>35</v>
      </c>
      <c r="B12" s="50"/>
      <c r="C12" s="47"/>
      <c r="D12" s="47"/>
      <c r="E12" s="47"/>
      <c r="F12" s="47">
        <v>1</v>
      </c>
      <c r="G12" s="56">
        <v>5</v>
      </c>
    </row>
    <row r="13" spans="1:19" x14ac:dyDescent="0.25">
      <c r="A13" s="20"/>
      <c r="B13" s="20"/>
      <c r="C13" s="20"/>
      <c r="D13" s="20"/>
      <c r="E13" s="20"/>
      <c r="F13" s="20"/>
      <c r="G13" s="20"/>
    </row>
    <row r="14" spans="1:19" x14ac:dyDescent="0.25">
      <c r="A14" s="193" t="s">
        <v>243</v>
      </c>
      <c r="B14" s="17"/>
    </row>
    <row r="15" spans="1:19" x14ac:dyDescent="0.25">
      <c r="A15" s="193" t="s">
        <v>270</v>
      </c>
      <c r="B15" s="17"/>
    </row>
    <row r="16" spans="1:19" x14ac:dyDescent="0.25">
      <c r="A16" s="193" t="s">
        <v>244</v>
      </c>
      <c r="B16" s="17"/>
    </row>
    <row r="17" spans="1:2" x14ac:dyDescent="0.25">
      <c r="B17" s="17"/>
    </row>
    <row r="18" spans="1:2" x14ac:dyDescent="0.25">
      <c r="B18" s="17"/>
    </row>
    <row r="19" spans="1:2" x14ac:dyDescent="0.25">
      <c r="A19" s="17"/>
      <c r="B19" s="17"/>
    </row>
    <row r="20" spans="1:2" x14ac:dyDescent="0.25">
      <c r="A20" s="17"/>
      <c r="B20" s="17"/>
    </row>
  </sheetData>
  <conditionalFormatting sqref="B4:B12">
    <cfRule type="dataBar" priority="7">
      <dataBar>
        <cfvo type="num" val="0"/>
        <cfvo type="num" val="100"/>
        <color theme="4" tint="0.79998168889431442"/>
      </dataBar>
      <extLst>
        <ext xmlns:x14="http://schemas.microsoft.com/office/spreadsheetml/2009/9/main" uri="{B025F937-C7B1-47D3-B67F-A62EFF666E3E}">
          <x14:id>{43AE55EA-A0A0-4734-A6AF-93518E6F3457}</x14:id>
        </ext>
      </extLst>
    </cfRule>
    <cfRule type="dataBar" priority="8">
      <dataBar>
        <cfvo type="num" val="0"/>
        <cfvo type="num" val="100"/>
        <color rgb="FF638EC6"/>
      </dataBar>
      <extLst>
        <ext xmlns:x14="http://schemas.microsoft.com/office/spreadsheetml/2009/9/main" uri="{B025F937-C7B1-47D3-B67F-A62EFF666E3E}">
          <x14:id>{E08B2EEA-E498-465F-A750-5577CC819E1C}</x14:id>
        </ext>
      </extLst>
    </cfRule>
  </conditionalFormatting>
  <conditionalFormatting sqref="C4:C12">
    <cfRule type="dataBar" priority="6">
      <dataBar>
        <cfvo type="num" val="0"/>
        <cfvo type="num" val="100"/>
        <color theme="4" tint="0.59999389629810485"/>
      </dataBar>
      <extLst>
        <ext xmlns:x14="http://schemas.microsoft.com/office/spreadsheetml/2009/9/main" uri="{B025F937-C7B1-47D3-B67F-A62EFF666E3E}">
          <x14:id>{DDEC10E3-2265-40C0-9866-4583E1E7F92B}</x14:id>
        </ext>
      </extLst>
    </cfRule>
  </conditionalFormatting>
  <conditionalFormatting sqref="D4:D12">
    <cfRule type="dataBar" priority="5">
      <dataBar>
        <cfvo type="num" val="0"/>
        <cfvo type="num" val="100"/>
        <color theme="4" tint="0.39997558519241921"/>
      </dataBar>
      <extLst>
        <ext xmlns:x14="http://schemas.microsoft.com/office/spreadsheetml/2009/9/main" uri="{B025F937-C7B1-47D3-B67F-A62EFF666E3E}">
          <x14:id>{E8DD28A5-CEF8-40E6-8B75-5165A089DD50}</x14:id>
        </ext>
      </extLst>
    </cfRule>
  </conditionalFormatting>
  <conditionalFormatting sqref="E4:E12">
    <cfRule type="dataBar" priority="3">
      <dataBar>
        <cfvo type="min"/>
        <cfvo type="max"/>
        <color theme="4"/>
      </dataBar>
      <extLst>
        <ext xmlns:x14="http://schemas.microsoft.com/office/spreadsheetml/2009/9/main" uri="{B025F937-C7B1-47D3-B67F-A62EFF666E3E}">
          <x14:id>{E99E70FC-95BE-4678-A9FF-098FAC529264}</x14:id>
        </ext>
      </extLst>
    </cfRule>
    <cfRule type="dataBar" priority="4">
      <dataBar>
        <cfvo type="num" val="0"/>
        <cfvo type="num" val="100"/>
        <color theme="4" tint="-0.249977111117893"/>
      </dataBar>
      <extLst>
        <ext xmlns:x14="http://schemas.microsoft.com/office/spreadsheetml/2009/9/main" uri="{B025F937-C7B1-47D3-B67F-A62EFF666E3E}">
          <x14:id>{39D4C4BE-D8B3-4FDD-B71B-883FCFAE5144}</x14:id>
        </ext>
      </extLst>
    </cfRule>
  </conditionalFormatting>
  <conditionalFormatting sqref="F4:F12">
    <cfRule type="dataBar" priority="2">
      <dataBar>
        <cfvo type="num" val="0"/>
        <cfvo type="num" val="100"/>
        <color theme="4" tint="-0.249977111117893"/>
      </dataBar>
      <extLst>
        <ext xmlns:x14="http://schemas.microsoft.com/office/spreadsheetml/2009/9/main" uri="{B025F937-C7B1-47D3-B67F-A62EFF666E3E}">
          <x14:id>{18DB82B9-E699-4756-86E2-3BC7F4CFA369}</x14:id>
        </ext>
      </extLst>
    </cfRule>
  </conditionalFormatting>
  <conditionalFormatting sqref="G4:G12">
    <cfRule type="dataBar" priority="1">
      <dataBar>
        <cfvo type="num" val="0"/>
        <cfvo type="num" val="100"/>
        <color theme="4" tint="-0.499984740745262"/>
      </dataBar>
      <extLst>
        <ext xmlns:x14="http://schemas.microsoft.com/office/spreadsheetml/2009/9/main" uri="{B025F937-C7B1-47D3-B67F-A62EFF666E3E}">
          <x14:id>{67712C02-2F0E-445A-AE16-8F4616FB6922}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43AE55EA-A0A0-4734-A6AF-93518E6F3457}">
            <x14:dataBar minLength="0" maxLength="100" gradient="0">
              <x14:cfvo type="num">
                <xm:f>0</xm:f>
              </x14:cfvo>
              <x14:cfvo type="num">
                <xm:f>100</xm:f>
              </x14:cfvo>
              <x14:negativeFillColor rgb="FFFF0000"/>
              <x14:axisColor rgb="FF000000"/>
            </x14:dataBar>
          </x14:cfRule>
          <x14:cfRule type="dataBar" id="{E08B2EEA-E498-465F-A750-5577CC819E1C}">
            <x14:dataBar minLength="0" maxLength="100" gradient="0">
              <x14:cfvo type="num">
                <xm:f>0</xm:f>
              </x14:cfvo>
              <x14:cfvo type="num">
                <xm:f>100</xm:f>
              </x14:cfvo>
              <x14:negativeFillColor rgb="FFFF0000"/>
              <x14:axisColor rgb="FF000000"/>
            </x14:dataBar>
          </x14:cfRule>
          <xm:sqref>B4:B12</xm:sqref>
        </x14:conditionalFormatting>
        <x14:conditionalFormatting xmlns:xm="http://schemas.microsoft.com/office/excel/2006/main">
          <x14:cfRule type="dataBar" id="{DDEC10E3-2265-40C0-9866-4583E1E7F92B}">
            <x14:dataBar minLength="0" maxLength="100" gradient="0">
              <x14:cfvo type="num">
                <xm:f>0</xm:f>
              </x14:cfvo>
              <x14:cfvo type="num">
                <xm:f>100</xm:f>
              </x14:cfvo>
              <x14:negativeFillColor rgb="FFFF0000"/>
              <x14:axisColor rgb="FF000000"/>
            </x14:dataBar>
          </x14:cfRule>
          <xm:sqref>C4:C12</xm:sqref>
        </x14:conditionalFormatting>
        <x14:conditionalFormatting xmlns:xm="http://schemas.microsoft.com/office/excel/2006/main">
          <x14:cfRule type="dataBar" id="{E8DD28A5-CEF8-40E6-8B75-5165A089DD50}">
            <x14:dataBar minLength="0" maxLength="100" gradient="0">
              <x14:cfvo type="num">
                <xm:f>0</xm:f>
              </x14:cfvo>
              <x14:cfvo type="num">
                <xm:f>100</xm:f>
              </x14:cfvo>
              <x14:negativeFillColor rgb="FFFF0000"/>
              <x14:axisColor rgb="FF000000"/>
            </x14:dataBar>
          </x14:cfRule>
          <xm:sqref>D4:D12</xm:sqref>
        </x14:conditionalFormatting>
        <x14:conditionalFormatting xmlns:xm="http://schemas.microsoft.com/office/excel/2006/main">
          <x14:cfRule type="dataBar" id="{E99E70FC-95BE-4678-A9FF-098FAC529264}">
            <x14:dataBar minLength="0" maxLength="100" gradient="0">
              <x14:cfvo type="autoMin"/>
              <x14:cfvo type="autoMax"/>
              <x14:negativeFillColor rgb="FFFF0000"/>
              <x14:axisColor rgb="FF000000"/>
            </x14:dataBar>
          </x14:cfRule>
          <x14:cfRule type="dataBar" id="{39D4C4BE-D8B3-4FDD-B71B-883FCFAE5144}">
            <x14:dataBar minLength="0" maxLength="100" gradient="0">
              <x14:cfvo type="num">
                <xm:f>0</xm:f>
              </x14:cfvo>
              <x14:cfvo type="num">
                <xm:f>100</xm:f>
              </x14:cfvo>
              <x14:negativeFillColor rgb="FFFF0000"/>
              <x14:axisColor rgb="FF000000"/>
            </x14:dataBar>
          </x14:cfRule>
          <xm:sqref>E4:E12</xm:sqref>
        </x14:conditionalFormatting>
        <x14:conditionalFormatting xmlns:xm="http://schemas.microsoft.com/office/excel/2006/main">
          <x14:cfRule type="dataBar" id="{18DB82B9-E699-4756-86E2-3BC7F4CFA369}">
            <x14:dataBar minLength="0" maxLength="100" gradient="0">
              <x14:cfvo type="num">
                <xm:f>0</xm:f>
              </x14:cfvo>
              <x14:cfvo type="num">
                <xm:f>100</xm:f>
              </x14:cfvo>
              <x14:negativeFillColor rgb="FFFF0000"/>
              <x14:axisColor rgb="FF000000"/>
            </x14:dataBar>
          </x14:cfRule>
          <xm:sqref>F4:F12</xm:sqref>
        </x14:conditionalFormatting>
        <x14:conditionalFormatting xmlns:xm="http://schemas.microsoft.com/office/excel/2006/main">
          <x14:cfRule type="dataBar" id="{67712C02-2F0E-445A-AE16-8F4616FB6922}">
            <x14:dataBar minLength="0" maxLength="100" gradient="0">
              <x14:cfvo type="num">
                <xm:f>0</xm:f>
              </x14:cfvo>
              <x14:cfvo type="num">
                <xm:f>100</xm:f>
              </x14:cfvo>
              <x14:negativeFillColor rgb="FFFF0000"/>
              <x14:axisColor rgb="FF000000"/>
            </x14:dataBar>
          </x14:cfRule>
          <xm:sqref>G4:G12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topLeftCell="A73" zoomScaleNormal="100" workbookViewId="0">
      <selection activeCell="A106" sqref="A106"/>
    </sheetView>
  </sheetViews>
  <sheetFormatPr baseColWidth="10" defaultColWidth="11.42578125" defaultRowHeight="15" x14ac:dyDescent="0.25"/>
  <cols>
    <col min="1" max="1" width="18.85546875" style="8" customWidth="1"/>
    <col min="2" max="2" width="14.42578125" style="8" customWidth="1"/>
    <col min="3" max="3" width="13.7109375" style="8" customWidth="1"/>
    <col min="4" max="16384" width="11.42578125" style="8"/>
  </cols>
  <sheetData>
    <row r="1" spans="1:3" x14ac:dyDescent="0.25">
      <c r="A1" s="194" t="s">
        <v>245</v>
      </c>
    </row>
    <row r="2" spans="1:3" ht="15.75" thickBot="1" x14ac:dyDescent="0.3"/>
    <row r="3" spans="1:3" ht="65.25" thickBot="1" x14ac:dyDescent="0.3">
      <c r="A3" s="88" t="s">
        <v>47</v>
      </c>
      <c r="B3" s="89" t="s">
        <v>49</v>
      </c>
      <c r="C3" s="90" t="s">
        <v>48</v>
      </c>
    </row>
    <row r="4" spans="1:3" ht="33" customHeight="1" x14ac:dyDescent="0.25">
      <c r="A4" s="17" t="s">
        <v>55</v>
      </c>
      <c r="B4" s="92">
        <v>13467</v>
      </c>
      <c r="C4" s="145">
        <v>86.939961265332471</v>
      </c>
    </row>
    <row r="5" spans="1:3" x14ac:dyDescent="0.25">
      <c r="A5" s="17" t="s">
        <v>54</v>
      </c>
      <c r="B5" s="92">
        <v>6871</v>
      </c>
      <c r="C5" s="145">
        <v>86.081182660987224</v>
      </c>
    </row>
    <row r="6" spans="1:3" x14ac:dyDescent="0.25">
      <c r="A6" s="17" t="s">
        <v>52</v>
      </c>
      <c r="B6" s="92">
        <v>2115</v>
      </c>
      <c r="C6" s="145">
        <v>85.766423357664237</v>
      </c>
    </row>
    <row r="7" spans="1:3" x14ac:dyDescent="0.25">
      <c r="A7" s="17" t="s">
        <v>51</v>
      </c>
      <c r="B7" s="92">
        <v>3883</v>
      </c>
      <c r="C7" s="145">
        <v>85.43454345434543</v>
      </c>
    </row>
    <row r="8" spans="1:3" x14ac:dyDescent="0.25">
      <c r="A8" s="17" t="s">
        <v>53</v>
      </c>
      <c r="B8" s="92">
        <v>10967</v>
      </c>
      <c r="C8" s="145">
        <v>83.469061572417985</v>
      </c>
    </row>
    <row r="9" spans="1:3" x14ac:dyDescent="0.25">
      <c r="A9" s="17" t="s">
        <v>85</v>
      </c>
      <c r="B9" s="92">
        <v>5383</v>
      </c>
      <c r="C9" s="145">
        <v>81.820945432436545</v>
      </c>
    </row>
    <row r="10" spans="1:3" x14ac:dyDescent="0.25">
      <c r="A10" s="17" t="s">
        <v>66</v>
      </c>
      <c r="B10" s="92">
        <v>5982</v>
      </c>
      <c r="C10" s="145">
        <v>81.810722100656449</v>
      </c>
    </row>
    <row r="11" spans="1:3" x14ac:dyDescent="0.25">
      <c r="A11" s="17" t="s">
        <v>57</v>
      </c>
      <c r="B11" s="92">
        <v>3431</v>
      </c>
      <c r="C11" s="145">
        <v>81.419079259610811</v>
      </c>
    </row>
    <row r="12" spans="1:3" x14ac:dyDescent="0.25">
      <c r="A12" s="17" t="s">
        <v>56</v>
      </c>
      <c r="B12" s="92">
        <v>3616</v>
      </c>
      <c r="C12" s="145">
        <v>80.822530174340628</v>
      </c>
    </row>
    <row r="13" spans="1:3" x14ac:dyDescent="0.25">
      <c r="A13" s="17" t="s">
        <v>58</v>
      </c>
      <c r="B13" s="92">
        <v>6719</v>
      </c>
      <c r="C13" s="145">
        <v>80.669948373154043</v>
      </c>
    </row>
    <row r="14" spans="1:3" x14ac:dyDescent="0.25">
      <c r="A14" s="17" t="s">
        <v>83</v>
      </c>
      <c r="B14" s="92">
        <v>8501</v>
      </c>
      <c r="C14" s="145">
        <v>79.971777986829721</v>
      </c>
    </row>
    <row r="15" spans="1:3" x14ac:dyDescent="0.25">
      <c r="A15" s="17" t="s">
        <v>74</v>
      </c>
      <c r="B15" s="92">
        <v>4507</v>
      </c>
      <c r="C15" s="145">
        <v>79.897181350824326</v>
      </c>
    </row>
    <row r="16" spans="1:3" x14ac:dyDescent="0.25">
      <c r="A16" s="17" t="s">
        <v>59</v>
      </c>
      <c r="B16" s="92">
        <v>2108</v>
      </c>
      <c r="C16" s="145">
        <v>79.218338970311905</v>
      </c>
    </row>
    <row r="17" spans="1:3" x14ac:dyDescent="0.25">
      <c r="A17" s="17" t="s">
        <v>65</v>
      </c>
      <c r="B17" s="92">
        <v>505</v>
      </c>
      <c r="C17" s="145">
        <v>78.660436137071656</v>
      </c>
    </row>
    <row r="18" spans="1:3" x14ac:dyDescent="0.25">
      <c r="A18" s="17" t="s">
        <v>60</v>
      </c>
      <c r="B18" s="92">
        <v>829</v>
      </c>
      <c r="C18" s="145">
        <v>77.76735459662288</v>
      </c>
    </row>
    <row r="19" spans="1:3" x14ac:dyDescent="0.25">
      <c r="A19" s="17" t="s">
        <v>62</v>
      </c>
      <c r="B19" s="92">
        <v>2437</v>
      </c>
      <c r="C19" s="145">
        <v>77.562062380649266</v>
      </c>
    </row>
    <row r="20" spans="1:3" x14ac:dyDescent="0.25">
      <c r="A20" s="17" t="s">
        <v>61</v>
      </c>
      <c r="B20" s="92">
        <v>4804</v>
      </c>
      <c r="C20" s="145">
        <v>77.471375584583129</v>
      </c>
    </row>
    <row r="21" spans="1:3" x14ac:dyDescent="0.25">
      <c r="A21" s="17" t="s">
        <v>63</v>
      </c>
      <c r="B21" s="92">
        <v>4572</v>
      </c>
      <c r="C21" s="145">
        <v>77.334235453315287</v>
      </c>
    </row>
    <row r="22" spans="1:3" x14ac:dyDescent="0.25">
      <c r="A22" s="17" t="s">
        <v>71</v>
      </c>
      <c r="B22" s="92">
        <v>5013</v>
      </c>
      <c r="C22" s="145">
        <v>77.253814147018034</v>
      </c>
    </row>
    <row r="23" spans="1:3" x14ac:dyDescent="0.25">
      <c r="A23" s="17" t="s">
        <v>73</v>
      </c>
      <c r="B23" s="92">
        <v>2505</v>
      </c>
      <c r="C23" s="145">
        <v>77.243293246993531</v>
      </c>
    </row>
    <row r="24" spans="1:3" x14ac:dyDescent="0.25">
      <c r="A24" s="17" t="s">
        <v>113</v>
      </c>
      <c r="B24" s="92">
        <v>2815</v>
      </c>
      <c r="C24" s="145">
        <v>77.144423129624556</v>
      </c>
    </row>
    <row r="25" spans="1:3" x14ac:dyDescent="0.25">
      <c r="A25" s="17" t="s">
        <v>64</v>
      </c>
      <c r="B25" s="92">
        <v>1296</v>
      </c>
      <c r="C25" s="145">
        <v>76.959619952494066</v>
      </c>
    </row>
    <row r="26" spans="1:3" x14ac:dyDescent="0.25">
      <c r="A26" s="17" t="s">
        <v>68</v>
      </c>
      <c r="B26" s="92">
        <v>2489</v>
      </c>
      <c r="C26" s="145">
        <v>76.162790697674424</v>
      </c>
    </row>
    <row r="27" spans="1:3" x14ac:dyDescent="0.25">
      <c r="A27" s="17" t="s">
        <v>69</v>
      </c>
      <c r="B27" s="92">
        <v>1352</v>
      </c>
      <c r="C27" s="145">
        <v>75.194660734149053</v>
      </c>
    </row>
    <row r="28" spans="1:3" x14ac:dyDescent="0.25">
      <c r="A28" s="17" t="s">
        <v>70</v>
      </c>
      <c r="B28" s="92">
        <v>1846</v>
      </c>
      <c r="C28" s="145">
        <v>75.101708706265256</v>
      </c>
    </row>
    <row r="29" spans="1:3" x14ac:dyDescent="0.25">
      <c r="A29" s="17" t="s">
        <v>81</v>
      </c>
      <c r="B29" s="92">
        <v>3760</v>
      </c>
      <c r="C29" s="145">
        <v>74.840764331210181</v>
      </c>
    </row>
    <row r="30" spans="1:3" x14ac:dyDescent="0.25">
      <c r="A30" s="17" t="s">
        <v>67</v>
      </c>
      <c r="B30" s="92">
        <v>1137</v>
      </c>
      <c r="C30" s="145">
        <v>74.704336399474386</v>
      </c>
    </row>
    <row r="31" spans="1:3" x14ac:dyDescent="0.25">
      <c r="A31" s="17" t="s">
        <v>75</v>
      </c>
      <c r="B31" s="92">
        <v>591</v>
      </c>
      <c r="C31" s="145">
        <v>74.339622641509422</v>
      </c>
    </row>
    <row r="32" spans="1:3" x14ac:dyDescent="0.25">
      <c r="A32" s="17" t="s">
        <v>78</v>
      </c>
      <c r="B32" s="92">
        <v>4028</v>
      </c>
      <c r="C32" s="145">
        <v>74.166820106794333</v>
      </c>
    </row>
    <row r="33" spans="1:3" x14ac:dyDescent="0.25">
      <c r="A33" s="17" t="s">
        <v>76</v>
      </c>
      <c r="B33" s="92">
        <v>1960</v>
      </c>
      <c r="C33" s="145">
        <v>74.074074074074076</v>
      </c>
    </row>
    <row r="34" spans="1:3" x14ac:dyDescent="0.25">
      <c r="A34" s="17" t="s">
        <v>79</v>
      </c>
      <c r="B34" s="92">
        <v>1805</v>
      </c>
      <c r="C34" s="145">
        <v>74.036095159967189</v>
      </c>
    </row>
    <row r="35" spans="1:3" x14ac:dyDescent="0.25">
      <c r="A35" s="17" t="s">
        <v>84</v>
      </c>
      <c r="B35" s="92">
        <v>3323</v>
      </c>
      <c r="C35" s="145">
        <v>74.025395411004681</v>
      </c>
    </row>
    <row r="36" spans="1:3" x14ac:dyDescent="0.25">
      <c r="A36" s="17" t="s">
        <v>91</v>
      </c>
      <c r="B36" s="92">
        <v>1898</v>
      </c>
      <c r="C36" s="145">
        <v>73.996101364522417</v>
      </c>
    </row>
    <row r="37" spans="1:3" x14ac:dyDescent="0.25">
      <c r="A37" s="17" t="s">
        <v>72</v>
      </c>
      <c r="B37" s="92">
        <v>1154</v>
      </c>
      <c r="C37" s="145">
        <v>73.785166240409211</v>
      </c>
    </row>
    <row r="38" spans="1:3" x14ac:dyDescent="0.25">
      <c r="A38" s="17" t="s">
        <v>77</v>
      </c>
      <c r="B38" s="92">
        <v>512</v>
      </c>
      <c r="C38" s="145">
        <v>73.775216138328531</v>
      </c>
    </row>
    <row r="39" spans="1:3" x14ac:dyDescent="0.25">
      <c r="A39" s="17" t="s">
        <v>92</v>
      </c>
      <c r="B39" s="92">
        <v>1685</v>
      </c>
      <c r="C39" s="145">
        <v>73.677306515085263</v>
      </c>
    </row>
    <row r="40" spans="1:3" x14ac:dyDescent="0.25">
      <c r="A40" s="17" t="s">
        <v>88</v>
      </c>
      <c r="B40" s="92">
        <v>2299</v>
      </c>
      <c r="C40" s="145">
        <v>73.193250557147408</v>
      </c>
    </row>
    <row r="41" spans="1:3" x14ac:dyDescent="0.25">
      <c r="A41" s="17" t="s">
        <v>94</v>
      </c>
      <c r="B41" s="92">
        <v>8497</v>
      </c>
      <c r="C41" s="145">
        <v>73.117631873332755</v>
      </c>
    </row>
    <row r="42" spans="1:3" x14ac:dyDescent="0.25">
      <c r="A42" s="17" t="s">
        <v>87</v>
      </c>
      <c r="B42" s="92">
        <v>2181</v>
      </c>
      <c r="C42" s="145">
        <v>73.089812332439678</v>
      </c>
    </row>
    <row r="43" spans="1:3" x14ac:dyDescent="0.25">
      <c r="A43" s="17" t="s">
        <v>80</v>
      </c>
      <c r="B43" s="92">
        <v>903</v>
      </c>
      <c r="C43" s="145">
        <v>72.999191592562653</v>
      </c>
    </row>
    <row r="44" spans="1:3" x14ac:dyDescent="0.25">
      <c r="A44" s="17" t="s">
        <v>97</v>
      </c>
      <c r="B44" s="92">
        <v>2292</v>
      </c>
      <c r="C44" s="145">
        <v>72.947167409293442</v>
      </c>
    </row>
    <row r="45" spans="1:3" x14ac:dyDescent="0.25">
      <c r="A45" s="17" t="s">
        <v>89</v>
      </c>
      <c r="B45" s="92">
        <v>432</v>
      </c>
      <c r="C45" s="145">
        <v>72.605042016806721</v>
      </c>
    </row>
    <row r="46" spans="1:3" x14ac:dyDescent="0.25">
      <c r="A46" s="17" t="s">
        <v>82</v>
      </c>
      <c r="B46" s="92">
        <v>958</v>
      </c>
      <c r="C46" s="145">
        <v>72.411186696900984</v>
      </c>
    </row>
    <row r="47" spans="1:3" x14ac:dyDescent="0.25">
      <c r="A47" s="17" t="s">
        <v>96</v>
      </c>
      <c r="B47" s="92">
        <v>500</v>
      </c>
      <c r="C47" s="145">
        <v>72.25433526011561</v>
      </c>
    </row>
    <row r="48" spans="1:3" x14ac:dyDescent="0.25">
      <c r="A48" s="17" t="s">
        <v>95</v>
      </c>
      <c r="B48" s="92">
        <v>3187</v>
      </c>
      <c r="C48" s="145">
        <v>72.218445501926126</v>
      </c>
    </row>
    <row r="49" spans="1:3" x14ac:dyDescent="0.25">
      <c r="A49" s="17" t="s">
        <v>101</v>
      </c>
      <c r="B49" s="92">
        <v>1968</v>
      </c>
      <c r="C49" s="145">
        <v>72.167216721672162</v>
      </c>
    </row>
    <row r="50" spans="1:3" x14ac:dyDescent="0.25">
      <c r="A50" s="17" t="s">
        <v>99</v>
      </c>
      <c r="B50" s="92">
        <v>1099</v>
      </c>
      <c r="C50" s="145">
        <v>71.971185330713823</v>
      </c>
    </row>
    <row r="51" spans="1:3" x14ac:dyDescent="0.25">
      <c r="A51" s="17" t="s">
        <v>100</v>
      </c>
      <c r="B51" s="92">
        <v>1133</v>
      </c>
      <c r="C51" s="145">
        <v>71.213073538654939</v>
      </c>
    </row>
    <row r="52" spans="1:3" x14ac:dyDescent="0.25">
      <c r="A52" s="17" t="s">
        <v>86</v>
      </c>
      <c r="B52" s="92">
        <v>752</v>
      </c>
      <c r="C52" s="145">
        <v>71.077504725897924</v>
      </c>
    </row>
    <row r="53" spans="1:3" x14ac:dyDescent="0.25">
      <c r="A53" s="17" t="s">
        <v>90</v>
      </c>
      <c r="B53" s="92">
        <v>538</v>
      </c>
      <c r="C53" s="145">
        <v>70.97625329815304</v>
      </c>
    </row>
    <row r="54" spans="1:3" x14ac:dyDescent="0.25">
      <c r="A54" s="17" t="s">
        <v>98</v>
      </c>
      <c r="B54" s="92">
        <v>517</v>
      </c>
      <c r="C54" s="145">
        <v>70.919067215363512</v>
      </c>
    </row>
    <row r="55" spans="1:3" x14ac:dyDescent="0.25">
      <c r="A55" s="17" t="s">
        <v>93</v>
      </c>
      <c r="B55" s="92">
        <v>429</v>
      </c>
      <c r="C55" s="145">
        <v>70.909090909090907</v>
      </c>
    </row>
    <row r="56" spans="1:3" x14ac:dyDescent="0.25">
      <c r="A56" s="17" t="s">
        <v>115</v>
      </c>
      <c r="B56" s="92">
        <v>96</v>
      </c>
      <c r="C56" s="145">
        <v>70.072992700729927</v>
      </c>
    </row>
    <row r="57" spans="1:3" x14ac:dyDescent="0.25">
      <c r="A57" s="17" t="s">
        <v>111</v>
      </c>
      <c r="B57" s="92">
        <v>4561</v>
      </c>
      <c r="C57" s="145">
        <v>70.061443932411677</v>
      </c>
    </row>
    <row r="58" spans="1:3" x14ac:dyDescent="0.25">
      <c r="A58" s="17" t="s">
        <v>110</v>
      </c>
      <c r="B58" s="92">
        <v>3014</v>
      </c>
      <c r="C58" s="145">
        <v>69.784672377865249</v>
      </c>
    </row>
    <row r="59" spans="1:3" x14ac:dyDescent="0.25">
      <c r="A59" s="17" t="s">
        <v>103</v>
      </c>
      <c r="B59" s="92">
        <v>1368</v>
      </c>
      <c r="C59" s="145">
        <v>69.300911854103347</v>
      </c>
    </row>
    <row r="60" spans="1:3" x14ac:dyDescent="0.25">
      <c r="A60" s="17" t="s">
        <v>105</v>
      </c>
      <c r="B60" s="92">
        <v>711</v>
      </c>
      <c r="C60" s="145">
        <v>69.096209912536438</v>
      </c>
    </row>
    <row r="61" spans="1:3" x14ac:dyDescent="0.25">
      <c r="A61" s="17" t="s">
        <v>108</v>
      </c>
      <c r="B61" s="92">
        <v>1528</v>
      </c>
      <c r="C61" s="145">
        <v>68.921966621560671</v>
      </c>
    </row>
    <row r="62" spans="1:3" x14ac:dyDescent="0.25">
      <c r="A62" s="17" t="s">
        <v>112</v>
      </c>
      <c r="B62" s="92">
        <v>1414</v>
      </c>
      <c r="C62" s="145">
        <v>68.607472100921882</v>
      </c>
    </row>
    <row r="63" spans="1:3" x14ac:dyDescent="0.25">
      <c r="A63" s="17" t="s">
        <v>104</v>
      </c>
      <c r="B63" s="92">
        <v>1044</v>
      </c>
      <c r="C63" s="145">
        <v>68.593955321944804</v>
      </c>
    </row>
    <row r="64" spans="1:3" x14ac:dyDescent="0.25">
      <c r="A64" s="17" t="s">
        <v>120</v>
      </c>
      <c r="B64" s="92">
        <v>782</v>
      </c>
      <c r="C64" s="145">
        <v>68.35664335664336</v>
      </c>
    </row>
    <row r="65" spans="1:3" x14ac:dyDescent="0.25">
      <c r="A65" s="17" t="s">
        <v>102</v>
      </c>
      <c r="B65" s="92">
        <v>825</v>
      </c>
      <c r="C65" s="145">
        <v>68.238213399503721</v>
      </c>
    </row>
    <row r="66" spans="1:3" x14ac:dyDescent="0.25">
      <c r="A66" s="17" t="s">
        <v>119</v>
      </c>
      <c r="B66" s="92">
        <v>1693</v>
      </c>
      <c r="C66" s="145">
        <v>67.611821086261983</v>
      </c>
    </row>
    <row r="67" spans="1:3" x14ac:dyDescent="0.25">
      <c r="A67" s="17" t="s">
        <v>134</v>
      </c>
      <c r="B67" s="92">
        <v>562</v>
      </c>
      <c r="C67" s="145">
        <v>67.466986794717883</v>
      </c>
    </row>
    <row r="68" spans="1:3" x14ac:dyDescent="0.25">
      <c r="A68" s="17" t="s">
        <v>107</v>
      </c>
      <c r="B68" s="92">
        <v>488</v>
      </c>
      <c r="C68" s="145">
        <v>67.403314917127076</v>
      </c>
    </row>
    <row r="69" spans="1:3" x14ac:dyDescent="0.25">
      <c r="A69" s="17" t="s">
        <v>114</v>
      </c>
      <c r="B69" s="92">
        <v>1123</v>
      </c>
      <c r="C69" s="145">
        <v>67.366526694661061</v>
      </c>
    </row>
    <row r="70" spans="1:3" x14ac:dyDescent="0.25">
      <c r="A70" s="17" t="s">
        <v>126</v>
      </c>
      <c r="B70" s="92">
        <v>1352</v>
      </c>
      <c r="C70" s="145">
        <v>67.263681592039802</v>
      </c>
    </row>
    <row r="71" spans="1:3" x14ac:dyDescent="0.25">
      <c r="A71" s="17" t="s">
        <v>117</v>
      </c>
      <c r="B71" s="92">
        <v>1236</v>
      </c>
      <c r="C71" s="145">
        <v>67.064568638090066</v>
      </c>
    </row>
    <row r="72" spans="1:3" x14ac:dyDescent="0.25">
      <c r="A72" s="17" t="s">
        <v>132</v>
      </c>
      <c r="B72" s="92">
        <v>723</v>
      </c>
      <c r="C72" s="145">
        <v>67.006487488415203</v>
      </c>
    </row>
    <row r="73" spans="1:3" x14ac:dyDescent="0.25">
      <c r="A73" s="17" t="s">
        <v>109</v>
      </c>
      <c r="B73" s="92">
        <v>529</v>
      </c>
      <c r="C73" s="145">
        <v>66.877370417193433</v>
      </c>
    </row>
    <row r="74" spans="1:3" x14ac:dyDescent="0.25">
      <c r="A74" s="17" t="s">
        <v>116</v>
      </c>
      <c r="B74" s="92">
        <v>558</v>
      </c>
      <c r="C74" s="145">
        <v>66.746411483253581</v>
      </c>
    </row>
    <row r="75" spans="1:3" x14ac:dyDescent="0.25">
      <c r="A75" s="17" t="s">
        <v>106</v>
      </c>
      <c r="B75" s="92">
        <v>407</v>
      </c>
      <c r="C75" s="145">
        <v>66.721311475409834</v>
      </c>
    </row>
    <row r="76" spans="1:3" x14ac:dyDescent="0.25">
      <c r="A76" s="17" t="s">
        <v>133</v>
      </c>
      <c r="B76" s="92">
        <v>1654</v>
      </c>
      <c r="C76" s="145">
        <v>66.72045179507866</v>
      </c>
    </row>
    <row r="77" spans="1:3" x14ac:dyDescent="0.25">
      <c r="A77" s="17" t="s">
        <v>127</v>
      </c>
      <c r="B77" s="92">
        <v>817</v>
      </c>
      <c r="C77" s="145">
        <v>66.530944625407159</v>
      </c>
    </row>
    <row r="78" spans="1:3" x14ac:dyDescent="0.25">
      <c r="A78" s="17" t="s">
        <v>124</v>
      </c>
      <c r="B78" s="92">
        <v>1665</v>
      </c>
      <c r="C78" s="145">
        <v>66.467065868263475</v>
      </c>
    </row>
    <row r="79" spans="1:3" x14ac:dyDescent="0.25">
      <c r="A79" s="17" t="s">
        <v>118</v>
      </c>
      <c r="B79" s="92">
        <v>940</v>
      </c>
      <c r="C79" s="145">
        <v>66.337332392378272</v>
      </c>
    </row>
    <row r="80" spans="1:3" x14ac:dyDescent="0.25">
      <c r="A80" s="17" t="s">
        <v>122</v>
      </c>
      <c r="B80" s="92">
        <v>1786</v>
      </c>
      <c r="C80" s="145">
        <v>66.295471417965842</v>
      </c>
    </row>
    <row r="81" spans="1:3" x14ac:dyDescent="0.25">
      <c r="A81" s="17" t="s">
        <v>131</v>
      </c>
      <c r="B81" s="92">
        <v>926</v>
      </c>
      <c r="C81" s="145">
        <v>66.237482117310435</v>
      </c>
    </row>
    <row r="82" spans="1:3" x14ac:dyDescent="0.25">
      <c r="A82" s="17" t="s">
        <v>135</v>
      </c>
      <c r="B82" s="92">
        <v>1539</v>
      </c>
      <c r="C82" s="145">
        <v>65.99485420240137</v>
      </c>
    </row>
    <row r="83" spans="1:3" x14ac:dyDescent="0.25">
      <c r="A83" s="17" t="s">
        <v>128</v>
      </c>
      <c r="B83" s="92">
        <v>1465</v>
      </c>
      <c r="C83" s="145">
        <v>65.372601517179831</v>
      </c>
    </row>
    <row r="84" spans="1:3" x14ac:dyDescent="0.25">
      <c r="A84" s="17" t="s">
        <v>121</v>
      </c>
      <c r="B84" s="92">
        <v>793</v>
      </c>
      <c r="C84" s="145">
        <v>64.840556009811934</v>
      </c>
    </row>
    <row r="85" spans="1:3" x14ac:dyDescent="0.25">
      <c r="A85" s="17" t="s">
        <v>129</v>
      </c>
      <c r="B85" s="92">
        <v>1506</v>
      </c>
      <c r="C85" s="145">
        <v>64.718521701761915</v>
      </c>
    </row>
    <row r="86" spans="1:3" x14ac:dyDescent="0.25">
      <c r="A86" s="17" t="s">
        <v>123</v>
      </c>
      <c r="B86" s="92">
        <v>232</v>
      </c>
      <c r="C86" s="145">
        <v>64.088397790055254</v>
      </c>
    </row>
    <row r="87" spans="1:3" x14ac:dyDescent="0.25">
      <c r="A87" s="17" t="s">
        <v>130</v>
      </c>
      <c r="B87" s="92">
        <v>867</v>
      </c>
      <c r="C87" s="145">
        <v>63.749999999999993</v>
      </c>
    </row>
    <row r="88" spans="1:3" x14ac:dyDescent="0.25">
      <c r="A88" s="17" t="s">
        <v>125</v>
      </c>
      <c r="B88" s="92">
        <v>235</v>
      </c>
      <c r="C88" s="145">
        <v>62.666666666666671</v>
      </c>
    </row>
    <row r="89" spans="1:3" x14ac:dyDescent="0.25">
      <c r="A89" s="17" t="s">
        <v>136</v>
      </c>
      <c r="B89" s="92">
        <v>1230</v>
      </c>
      <c r="C89" s="145">
        <v>62.563580874872841</v>
      </c>
    </row>
    <row r="90" spans="1:3" x14ac:dyDescent="0.25">
      <c r="A90" s="17" t="s">
        <v>138</v>
      </c>
      <c r="B90" s="92">
        <v>152</v>
      </c>
      <c r="C90" s="145">
        <v>62.295081967213115</v>
      </c>
    </row>
    <row r="91" spans="1:3" x14ac:dyDescent="0.25">
      <c r="A91" s="17" t="s">
        <v>139</v>
      </c>
      <c r="B91" s="92">
        <v>355</v>
      </c>
      <c r="C91" s="145">
        <v>61.846689895470384</v>
      </c>
    </row>
    <row r="92" spans="1:3" x14ac:dyDescent="0.25">
      <c r="A92" s="17" t="s">
        <v>137</v>
      </c>
      <c r="B92" s="92">
        <v>335</v>
      </c>
      <c r="C92" s="145">
        <v>61.020036429872491</v>
      </c>
    </row>
    <row r="93" spans="1:3" x14ac:dyDescent="0.25">
      <c r="A93" s="17" t="s">
        <v>143</v>
      </c>
      <c r="B93" s="92">
        <v>434</v>
      </c>
      <c r="C93" s="145">
        <v>60.277777777777771</v>
      </c>
    </row>
    <row r="94" spans="1:3" x14ac:dyDescent="0.25">
      <c r="A94" s="17" t="s">
        <v>144</v>
      </c>
      <c r="B94" s="92">
        <v>1189</v>
      </c>
      <c r="C94" s="145">
        <v>60.141628730399596</v>
      </c>
    </row>
    <row r="95" spans="1:3" x14ac:dyDescent="0.25">
      <c r="A95" s="17" t="s">
        <v>141</v>
      </c>
      <c r="B95" s="92">
        <v>611</v>
      </c>
      <c r="C95" s="145">
        <v>59.960745829244352</v>
      </c>
    </row>
    <row r="96" spans="1:3" x14ac:dyDescent="0.25">
      <c r="A96" s="17" t="s">
        <v>140</v>
      </c>
      <c r="B96" s="92">
        <v>281</v>
      </c>
      <c r="C96" s="145">
        <v>59.914712153518124</v>
      </c>
    </row>
    <row r="97" spans="1:3" x14ac:dyDescent="0.25">
      <c r="A97" s="17" t="s">
        <v>142</v>
      </c>
      <c r="B97" s="92">
        <v>667</v>
      </c>
      <c r="C97" s="145">
        <v>59.767025089605731</v>
      </c>
    </row>
    <row r="98" spans="1:3" x14ac:dyDescent="0.25">
      <c r="A98" s="17" t="s">
        <v>145</v>
      </c>
      <c r="B98" s="92">
        <v>600</v>
      </c>
      <c r="C98" s="145">
        <v>59.701492537313428</v>
      </c>
    </row>
    <row r="99" spans="1:3" x14ac:dyDescent="0.25">
      <c r="A99" s="17" t="s">
        <v>147</v>
      </c>
      <c r="B99" s="92">
        <v>1105</v>
      </c>
      <c r="C99" s="145">
        <v>58.372952984680403</v>
      </c>
    </row>
    <row r="100" spans="1:3" x14ac:dyDescent="0.25">
      <c r="A100" s="17" t="s">
        <v>148</v>
      </c>
      <c r="B100" s="92">
        <v>899</v>
      </c>
      <c r="C100" s="145">
        <v>57.334183673469383</v>
      </c>
    </row>
    <row r="101" spans="1:3" x14ac:dyDescent="0.25">
      <c r="A101" s="17" t="s">
        <v>146</v>
      </c>
      <c r="B101" s="92">
        <v>583</v>
      </c>
      <c r="C101" s="145">
        <v>56.878048780487802</v>
      </c>
    </row>
    <row r="102" spans="1:3" x14ac:dyDescent="0.25">
      <c r="A102" s="17" t="s">
        <v>151</v>
      </c>
      <c r="B102" s="92">
        <v>907</v>
      </c>
      <c r="C102" s="145">
        <v>55.237515225334953</v>
      </c>
    </row>
    <row r="103" spans="1:3" x14ac:dyDescent="0.25">
      <c r="A103" s="17" t="s">
        <v>149</v>
      </c>
      <c r="B103" s="92">
        <v>176</v>
      </c>
      <c r="C103" s="145">
        <v>54.828660436137064</v>
      </c>
    </row>
    <row r="104" spans="1:3" ht="15.75" thickBot="1" x14ac:dyDescent="0.3">
      <c r="A104" s="17" t="s">
        <v>150</v>
      </c>
      <c r="B104" s="93">
        <v>156</v>
      </c>
      <c r="C104" s="145">
        <v>45.481049562682216</v>
      </c>
    </row>
    <row r="106" spans="1:3" ht="27.6" customHeight="1" x14ac:dyDescent="0.25">
      <c r="A106" s="194" t="s">
        <v>271</v>
      </c>
    </row>
    <row r="107" spans="1:3" x14ac:dyDescent="0.25">
      <c r="A107" s="194" t="s">
        <v>246</v>
      </c>
    </row>
    <row r="108" spans="1:3" x14ac:dyDescent="0.25">
      <c r="A108" s="194" t="s">
        <v>247</v>
      </c>
    </row>
    <row r="109" spans="1:3" x14ac:dyDescent="0.25">
      <c r="A109" s="194" t="s">
        <v>248</v>
      </c>
    </row>
  </sheetData>
  <sortState ref="A4:C104">
    <sortCondition descending="1" ref="C4"/>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zoomScaleNormal="100" workbookViewId="0"/>
  </sheetViews>
  <sheetFormatPr baseColWidth="10" defaultColWidth="11.42578125" defaultRowHeight="15" x14ac:dyDescent="0.25"/>
  <cols>
    <col min="1" max="1" width="34.28515625" style="8" customWidth="1"/>
    <col min="2" max="2" width="14.140625" style="8" bestFit="1" customWidth="1"/>
    <col min="3" max="3" width="11.7109375" style="8" bestFit="1" customWidth="1"/>
    <col min="4" max="16384" width="11.42578125" style="8"/>
  </cols>
  <sheetData>
    <row r="1" spans="1:3" x14ac:dyDescent="0.25">
      <c r="A1" s="194" t="s">
        <v>249</v>
      </c>
    </row>
    <row r="2" spans="1:3" ht="15.75" thickBot="1" x14ac:dyDescent="0.3"/>
    <row r="3" spans="1:3" ht="78" thickBot="1" x14ac:dyDescent="0.3">
      <c r="A3" s="88" t="s">
        <v>47</v>
      </c>
      <c r="B3" s="89" t="s">
        <v>49</v>
      </c>
      <c r="C3" s="90" t="s">
        <v>48</v>
      </c>
    </row>
    <row r="4" spans="1:3" x14ac:dyDescent="0.25">
      <c r="A4" s="17" t="s">
        <v>53</v>
      </c>
      <c r="B4" s="91">
        <v>20589</v>
      </c>
      <c r="C4" s="146">
        <v>91.319968065288748</v>
      </c>
    </row>
    <row r="5" spans="1:3" x14ac:dyDescent="0.25">
      <c r="A5" s="17" t="s">
        <v>51</v>
      </c>
      <c r="B5" s="91">
        <v>931</v>
      </c>
      <c r="C5" s="146">
        <v>89.60538979788258</v>
      </c>
    </row>
    <row r="6" spans="1:3" x14ac:dyDescent="0.25">
      <c r="A6" s="17" t="s">
        <v>63</v>
      </c>
      <c r="B6" s="91">
        <v>4975</v>
      </c>
      <c r="C6" s="146">
        <v>83.291478319102623</v>
      </c>
    </row>
    <row r="7" spans="1:3" x14ac:dyDescent="0.25">
      <c r="A7" s="17" t="s">
        <v>71</v>
      </c>
      <c r="B7" s="91">
        <v>7644</v>
      </c>
      <c r="C7" s="146">
        <v>82.299741602067172</v>
      </c>
    </row>
    <row r="8" spans="1:3" x14ac:dyDescent="0.25">
      <c r="A8" s="17" t="s">
        <v>55</v>
      </c>
      <c r="B8" s="91">
        <v>23102</v>
      </c>
      <c r="C8" s="146">
        <v>81.270667698585797</v>
      </c>
    </row>
    <row r="9" spans="1:3" x14ac:dyDescent="0.25">
      <c r="A9" s="17" t="s">
        <v>87</v>
      </c>
      <c r="B9" s="91">
        <v>2923</v>
      </c>
      <c r="C9" s="146">
        <v>80.656732891832235</v>
      </c>
    </row>
    <row r="10" spans="1:3" x14ac:dyDescent="0.25">
      <c r="A10" s="17" t="s">
        <v>83</v>
      </c>
      <c r="B10" s="91">
        <v>9489</v>
      </c>
      <c r="C10" s="146">
        <v>80.035425101214571</v>
      </c>
    </row>
    <row r="11" spans="1:3" x14ac:dyDescent="0.25">
      <c r="A11" s="17" t="s">
        <v>80</v>
      </c>
      <c r="B11" s="91">
        <v>895</v>
      </c>
      <c r="C11" s="146">
        <v>79.62633451957295</v>
      </c>
    </row>
    <row r="12" spans="1:3" x14ac:dyDescent="0.25">
      <c r="A12" s="17" t="s">
        <v>66</v>
      </c>
      <c r="B12" s="91">
        <v>5025</v>
      </c>
      <c r="C12" s="146">
        <v>79.547253443090071</v>
      </c>
    </row>
    <row r="13" spans="1:3" x14ac:dyDescent="0.25">
      <c r="A13" s="17" t="s">
        <v>90</v>
      </c>
      <c r="B13" s="91">
        <v>289</v>
      </c>
      <c r="C13" s="146">
        <v>79.178082191780817</v>
      </c>
    </row>
    <row r="14" spans="1:3" x14ac:dyDescent="0.25">
      <c r="A14" s="17" t="s">
        <v>56</v>
      </c>
      <c r="B14" s="91">
        <v>4107</v>
      </c>
      <c r="C14" s="146">
        <v>79.08723281340265</v>
      </c>
    </row>
    <row r="15" spans="1:3" x14ac:dyDescent="0.25">
      <c r="A15" s="17" t="s">
        <v>88</v>
      </c>
      <c r="B15" s="91">
        <v>1950</v>
      </c>
      <c r="C15" s="146">
        <v>79.011345218800642</v>
      </c>
    </row>
    <row r="16" spans="1:3" x14ac:dyDescent="0.25">
      <c r="A16" s="17" t="s">
        <v>81</v>
      </c>
      <c r="B16" s="91">
        <v>3883</v>
      </c>
      <c r="C16" s="146">
        <v>78.938808700955477</v>
      </c>
    </row>
    <row r="17" spans="1:3" x14ac:dyDescent="0.25">
      <c r="A17" s="17" t="s">
        <v>78</v>
      </c>
      <c r="B17" s="91">
        <v>3706</v>
      </c>
      <c r="C17" s="146">
        <v>78.851063829787236</v>
      </c>
    </row>
    <row r="18" spans="1:3" x14ac:dyDescent="0.25">
      <c r="A18" s="17" t="s">
        <v>57</v>
      </c>
      <c r="B18" s="91">
        <v>4351</v>
      </c>
      <c r="C18" s="146">
        <v>78.594653179190757</v>
      </c>
    </row>
    <row r="19" spans="1:3" x14ac:dyDescent="0.25">
      <c r="A19" s="17" t="s">
        <v>114</v>
      </c>
      <c r="B19" s="91">
        <v>1114</v>
      </c>
      <c r="C19" s="146">
        <v>78.505990133897114</v>
      </c>
    </row>
    <row r="20" spans="1:3" x14ac:dyDescent="0.25">
      <c r="A20" s="17" t="s">
        <v>73</v>
      </c>
      <c r="B20" s="91">
        <v>2375</v>
      </c>
      <c r="C20" s="146">
        <v>77.843330055719434</v>
      </c>
    </row>
    <row r="21" spans="1:3" x14ac:dyDescent="0.25">
      <c r="A21" s="17" t="s">
        <v>54</v>
      </c>
      <c r="B21" s="91">
        <v>5326</v>
      </c>
      <c r="C21" s="146">
        <v>77.536759353617697</v>
      </c>
    </row>
    <row r="22" spans="1:3" x14ac:dyDescent="0.25">
      <c r="A22" s="17" t="s">
        <v>92</v>
      </c>
      <c r="B22" s="91">
        <v>928</v>
      </c>
      <c r="C22" s="146">
        <v>77.204658901830285</v>
      </c>
    </row>
    <row r="23" spans="1:3" x14ac:dyDescent="0.25">
      <c r="A23" s="17" t="s">
        <v>113</v>
      </c>
      <c r="B23" s="91">
        <v>4657</v>
      </c>
      <c r="C23" s="146">
        <v>77.1409640549942</v>
      </c>
    </row>
    <row r="24" spans="1:3" x14ac:dyDescent="0.25">
      <c r="A24" s="17" t="s">
        <v>74</v>
      </c>
      <c r="B24" s="91">
        <v>3394</v>
      </c>
      <c r="C24" s="146">
        <v>77.08380649557121</v>
      </c>
    </row>
    <row r="25" spans="1:3" x14ac:dyDescent="0.25">
      <c r="A25" s="17" t="s">
        <v>69</v>
      </c>
      <c r="B25" s="91">
        <v>660</v>
      </c>
      <c r="C25" s="146">
        <v>76.477404403244492</v>
      </c>
    </row>
    <row r="26" spans="1:3" x14ac:dyDescent="0.25">
      <c r="A26" s="17" t="s">
        <v>95</v>
      </c>
      <c r="B26" s="91">
        <v>1651</v>
      </c>
      <c r="C26" s="146">
        <v>75.733944954128447</v>
      </c>
    </row>
    <row r="27" spans="1:3" x14ac:dyDescent="0.25">
      <c r="A27" s="17" t="s">
        <v>64</v>
      </c>
      <c r="B27" s="91">
        <v>1716</v>
      </c>
      <c r="C27" s="146">
        <v>75.56142668428005</v>
      </c>
    </row>
    <row r="28" spans="1:3" x14ac:dyDescent="0.25">
      <c r="A28" s="17" t="s">
        <v>110</v>
      </c>
      <c r="B28" s="91">
        <v>2955</v>
      </c>
      <c r="C28" s="146">
        <v>75.152594099694809</v>
      </c>
    </row>
    <row r="29" spans="1:3" x14ac:dyDescent="0.25">
      <c r="A29" s="17" t="s">
        <v>136</v>
      </c>
      <c r="B29" s="91">
        <v>843</v>
      </c>
      <c r="C29" s="146">
        <v>75.066785396260016</v>
      </c>
    </row>
    <row r="30" spans="1:3" x14ac:dyDescent="0.25">
      <c r="A30" s="17" t="s">
        <v>58</v>
      </c>
      <c r="B30" s="91">
        <v>6484</v>
      </c>
      <c r="C30" s="146">
        <v>74.623086661295886</v>
      </c>
    </row>
    <row r="31" spans="1:3" x14ac:dyDescent="0.25">
      <c r="A31" s="17" t="s">
        <v>89</v>
      </c>
      <c r="B31" s="91">
        <v>314</v>
      </c>
      <c r="C31" s="146">
        <v>74.584323040380056</v>
      </c>
    </row>
    <row r="32" spans="1:3" x14ac:dyDescent="0.25">
      <c r="A32" s="17" t="s">
        <v>112</v>
      </c>
      <c r="B32" s="91">
        <v>1437</v>
      </c>
      <c r="C32" s="146">
        <v>74.263565891472865</v>
      </c>
    </row>
    <row r="33" spans="1:3" x14ac:dyDescent="0.25">
      <c r="A33" s="17" t="s">
        <v>52</v>
      </c>
      <c r="B33" s="91">
        <v>230</v>
      </c>
      <c r="C33" s="146">
        <v>74.193548387096769</v>
      </c>
    </row>
    <row r="34" spans="1:3" x14ac:dyDescent="0.25">
      <c r="A34" s="17" t="s">
        <v>94</v>
      </c>
      <c r="B34" s="91">
        <v>7688</v>
      </c>
      <c r="C34" s="146">
        <v>74.001347579170272</v>
      </c>
    </row>
    <row r="35" spans="1:3" x14ac:dyDescent="0.25">
      <c r="A35" s="17" t="s">
        <v>103</v>
      </c>
      <c r="B35" s="91">
        <v>1309</v>
      </c>
      <c r="C35" s="146">
        <v>73.954802259887003</v>
      </c>
    </row>
    <row r="36" spans="1:3" x14ac:dyDescent="0.25">
      <c r="A36" s="17" t="s">
        <v>68</v>
      </c>
      <c r="B36" s="91">
        <v>2299</v>
      </c>
      <c r="C36" s="146">
        <v>73.75681745267886</v>
      </c>
    </row>
    <row r="37" spans="1:3" x14ac:dyDescent="0.25">
      <c r="A37" s="17" t="s">
        <v>127</v>
      </c>
      <c r="B37" s="91">
        <v>521</v>
      </c>
      <c r="C37" s="146">
        <v>73.691654879773694</v>
      </c>
    </row>
    <row r="38" spans="1:3" x14ac:dyDescent="0.25">
      <c r="A38" s="17" t="s">
        <v>130</v>
      </c>
      <c r="B38" s="91">
        <v>821</v>
      </c>
      <c r="C38" s="146">
        <v>73.042704626334526</v>
      </c>
    </row>
    <row r="39" spans="1:3" x14ac:dyDescent="0.25">
      <c r="A39" s="17" t="s">
        <v>131</v>
      </c>
      <c r="B39" s="91">
        <v>804</v>
      </c>
      <c r="C39" s="146">
        <v>72.826086956521735</v>
      </c>
    </row>
    <row r="40" spans="1:3" x14ac:dyDescent="0.25">
      <c r="A40" s="17" t="s">
        <v>85</v>
      </c>
      <c r="B40" s="91">
        <v>4794</v>
      </c>
      <c r="C40" s="146">
        <v>72.395046813651462</v>
      </c>
    </row>
    <row r="41" spans="1:3" x14ac:dyDescent="0.25">
      <c r="A41" s="17" t="s">
        <v>133</v>
      </c>
      <c r="B41" s="91">
        <v>1114</v>
      </c>
      <c r="C41" s="146">
        <v>72.15025906735751</v>
      </c>
    </row>
    <row r="42" spans="1:3" x14ac:dyDescent="0.25">
      <c r="A42" s="17" t="s">
        <v>111</v>
      </c>
      <c r="B42" s="91">
        <v>2496</v>
      </c>
      <c r="C42" s="146">
        <v>72.097053726169847</v>
      </c>
    </row>
    <row r="43" spans="1:3" x14ac:dyDescent="0.25">
      <c r="A43" s="17" t="s">
        <v>86</v>
      </c>
      <c r="B43" s="91">
        <v>311</v>
      </c>
      <c r="C43" s="146">
        <v>71.990740740740748</v>
      </c>
    </row>
    <row r="44" spans="1:3" x14ac:dyDescent="0.25">
      <c r="A44" s="17" t="s">
        <v>97</v>
      </c>
      <c r="B44" s="91">
        <v>1508</v>
      </c>
      <c r="C44" s="146">
        <v>71.877979027645381</v>
      </c>
    </row>
    <row r="45" spans="1:3" x14ac:dyDescent="0.25">
      <c r="A45" s="17" t="s">
        <v>122</v>
      </c>
      <c r="B45" s="91">
        <v>1365</v>
      </c>
      <c r="C45" s="146">
        <v>71.84210526315789</v>
      </c>
    </row>
    <row r="46" spans="1:3" x14ac:dyDescent="0.25">
      <c r="A46" s="17" t="s">
        <v>84</v>
      </c>
      <c r="B46" s="91">
        <v>3501</v>
      </c>
      <c r="C46" s="146">
        <v>71.80065627563576</v>
      </c>
    </row>
    <row r="47" spans="1:3" x14ac:dyDescent="0.25">
      <c r="A47" s="17" t="s">
        <v>60</v>
      </c>
      <c r="B47" s="91">
        <v>674</v>
      </c>
      <c r="C47" s="146">
        <v>71.77848775292864</v>
      </c>
    </row>
    <row r="48" spans="1:3" x14ac:dyDescent="0.25">
      <c r="A48" s="17" t="s">
        <v>118</v>
      </c>
      <c r="B48" s="91">
        <v>986</v>
      </c>
      <c r="C48" s="146">
        <v>71.761280931586612</v>
      </c>
    </row>
    <row r="49" spans="1:3" x14ac:dyDescent="0.25">
      <c r="A49" s="17" t="s">
        <v>67</v>
      </c>
      <c r="B49" s="91">
        <v>662</v>
      </c>
      <c r="C49" s="146">
        <v>70.953912111468384</v>
      </c>
    </row>
    <row r="50" spans="1:3" x14ac:dyDescent="0.25">
      <c r="A50" s="17" t="s">
        <v>134</v>
      </c>
      <c r="B50" s="91">
        <v>454</v>
      </c>
      <c r="C50" s="146">
        <v>70.9375</v>
      </c>
    </row>
    <row r="51" spans="1:3" x14ac:dyDescent="0.25">
      <c r="A51" s="17" t="s">
        <v>124</v>
      </c>
      <c r="B51" s="91">
        <v>2090</v>
      </c>
      <c r="C51" s="146">
        <v>70.871481858257042</v>
      </c>
    </row>
    <row r="52" spans="1:3" x14ac:dyDescent="0.25">
      <c r="A52" s="17" t="s">
        <v>61</v>
      </c>
      <c r="B52" s="91">
        <v>3702</v>
      </c>
      <c r="C52" s="146">
        <v>70.648854961832058</v>
      </c>
    </row>
    <row r="53" spans="1:3" x14ac:dyDescent="0.25">
      <c r="A53" s="17" t="s">
        <v>108</v>
      </c>
      <c r="B53" s="91">
        <v>1081</v>
      </c>
      <c r="C53" s="146">
        <v>70.561357702349866</v>
      </c>
    </row>
    <row r="54" spans="1:3" x14ac:dyDescent="0.25">
      <c r="A54" s="17" t="s">
        <v>146</v>
      </c>
      <c r="B54" s="91">
        <v>644</v>
      </c>
      <c r="C54" s="146">
        <v>70.152505446623096</v>
      </c>
    </row>
    <row r="55" spans="1:3" x14ac:dyDescent="0.25">
      <c r="A55" s="17" t="s">
        <v>76</v>
      </c>
      <c r="B55" s="91">
        <v>1185</v>
      </c>
      <c r="C55" s="146">
        <v>69.705882352941174</v>
      </c>
    </row>
    <row r="56" spans="1:3" x14ac:dyDescent="0.25">
      <c r="A56" s="17" t="s">
        <v>120</v>
      </c>
      <c r="B56" s="91">
        <v>463</v>
      </c>
      <c r="C56" s="146">
        <v>69.311377245508993</v>
      </c>
    </row>
    <row r="57" spans="1:3" x14ac:dyDescent="0.25">
      <c r="A57" s="17" t="s">
        <v>137</v>
      </c>
      <c r="B57" s="91">
        <v>321</v>
      </c>
      <c r="C57" s="146">
        <v>68.443496801705763</v>
      </c>
    </row>
    <row r="58" spans="1:3" x14ac:dyDescent="0.25">
      <c r="A58" s="17" t="s">
        <v>104</v>
      </c>
      <c r="B58" s="91">
        <v>971</v>
      </c>
      <c r="C58" s="146">
        <v>68.236120871398455</v>
      </c>
    </row>
    <row r="59" spans="1:3" x14ac:dyDescent="0.25">
      <c r="A59" s="17" t="s">
        <v>128</v>
      </c>
      <c r="B59" s="91">
        <v>748</v>
      </c>
      <c r="C59" s="146">
        <v>68.185961713764812</v>
      </c>
    </row>
    <row r="60" spans="1:3" x14ac:dyDescent="0.25">
      <c r="A60" s="17" t="s">
        <v>98</v>
      </c>
      <c r="B60" s="91">
        <v>532</v>
      </c>
      <c r="C60" s="146">
        <v>68.030690537084411</v>
      </c>
    </row>
    <row r="61" spans="1:3" x14ac:dyDescent="0.25">
      <c r="A61" s="17" t="s">
        <v>145</v>
      </c>
      <c r="B61" s="91">
        <v>801</v>
      </c>
      <c r="C61" s="146">
        <v>67.766497461928935</v>
      </c>
    </row>
    <row r="62" spans="1:3" x14ac:dyDescent="0.25">
      <c r="A62" s="17" t="s">
        <v>119</v>
      </c>
      <c r="B62" s="91">
        <v>1267</v>
      </c>
      <c r="C62" s="146">
        <v>67.754010695187162</v>
      </c>
    </row>
    <row r="63" spans="1:3" x14ac:dyDescent="0.25">
      <c r="A63" s="17" t="s">
        <v>72</v>
      </c>
      <c r="B63" s="91">
        <v>994</v>
      </c>
      <c r="C63" s="146">
        <v>67.116812964213366</v>
      </c>
    </row>
    <row r="64" spans="1:3" x14ac:dyDescent="0.25">
      <c r="A64" s="17" t="s">
        <v>109</v>
      </c>
      <c r="B64" s="91">
        <v>427</v>
      </c>
      <c r="C64" s="146">
        <v>66.099071207430342</v>
      </c>
    </row>
    <row r="65" spans="1:3" x14ac:dyDescent="0.25">
      <c r="A65" s="17" t="s">
        <v>59</v>
      </c>
      <c r="B65" s="91">
        <v>1118</v>
      </c>
      <c r="C65" s="146">
        <v>66.03662138216184</v>
      </c>
    </row>
    <row r="66" spans="1:3" x14ac:dyDescent="0.25">
      <c r="A66" s="17" t="s">
        <v>105</v>
      </c>
      <c r="B66" s="91">
        <v>366</v>
      </c>
      <c r="C66" s="146">
        <v>65.357142857142861</v>
      </c>
    </row>
    <row r="67" spans="1:3" x14ac:dyDescent="0.25">
      <c r="A67" s="17" t="s">
        <v>121</v>
      </c>
      <c r="B67" s="91">
        <v>601</v>
      </c>
      <c r="C67" s="146">
        <v>65.25515743756786</v>
      </c>
    </row>
    <row r="68" spans="1:3" x14ac:dyDescent="0.25">
      <c r="A68" s="17" t="s">
        <v>93</v>
      </c>
      <c r="B68" s="91">
        <v>567</v>
      </c>
      <c r="C68" s="146">
        <v>64.874141876430201</v>
      </c>
    </row>
    <row r="69" spans="1:3" x14ac:dyDescent="0.25">
      <c r="A69" s="17" t="s">
        <v>70</v>
      </c>
      <c r="B69" s="91">
        <v>1107</v>
      </c>
      <c r="C69" s="146">
        <v>64.397905759162299</v>
      </c>
    </row>
    <row r="70" spans="1:3" x14ac:dyDescent="0.25">
      <c r="A70" s="17" t="s">
        <v>148</v>
      </c>
      <c r="B70" s="91">
        <v>954</v>
      </c>
      <c r="C70" s="146">
        <v>63.941018766756031</v>
      </c>
    </row>
    <row r="71" spans="1:3" x14ac:dyDescent="0.25">
      <c r="A71" s="17" t="s">
        <v>149</v>
      </c>
      <c r="B71" s="91">
        <v>352</v>
      </c>
      <c r="C71" s="146">
        <v>63.652802893309222</v>
      </c>
    </row>
    <row r="72" spans="1:3" x14ac:dyDescent="0.25">
      <c r="A72" s="17" t="s">
        <v>107</v>
      </c>
      <c r="B72" s="91">
        <v>195</v>
      </c>
      <c r="C72" s="146">
        <v>62.903225806451616</v>
      </c>
    </row>
    <row r="73" spans="1:3" x14ac:dyDescent="0.25">
      <c r="A73" s="17" t="s">
        <v>129</v>
      </c>
      <c r="B73" s="91">
        <v>1281</v>
      </c>
      <c r="C73" s="146">
        <v>62.886597938144327</v>
      </c>
    </row>
    <row r="74" spans="1:3" x14ac:dyDescent="0.25">
      <c r="A74" s="17" t="s">
        <v>77</v>
      </c>
      <c r="B74" s="91">
        <v>263</v>
      </c>
      <c r="C74" s="146">
        <v>62.322274881516591</v>
      </c>
    </row>
    <row r="75" spans="1:3" x14ac:dyDescent="0.25">
      <c r="A75" s="17" t="s">
        <v>99</v>
      </c>
      <c r="B75" s="91">
        <v>567</v>
      </c>
      <c r="C75" s="146">
        <v>62.307692307692307</v>
      </c>
    </row>
    <row r="76" spans="1:3" x14ac:dyDescent="0.25">
      <c r="A76" s="17" t="s">
        <v>135</v>
      </c>
      <c r="B76" s="91">
        <v>1533</v>
      </c>
      <c r="C76" s="146">
        <v>61.889382317319338</v>
      </c>
    </row>
    <row r="77" spans="1:3" x14ac:dyDescent="0.25">
      <c r="A77" s="17" t="s">
        <v>62</v>
      </c>
      <c r="B77" s="91">
        <v>1145</v>
      </c>
      <c r="C77" s="146">
        <v>61.526061257388498</v>
      </c>
    </row>
    <row r="78" spans="1:3" x14ac:dyDescent="0.25">
      <c r="A78" s="17" t="s">
        <v>101</v>
      </c>
      <c r="B78" s="91">
        <v>964</v>
      </c>
      <c r="C78" s="146">
        <v>61.206349206349209</v>
      </c>
    </row>
    <row r="79" spans="1:3" x14ac:dyDescent="0.25">
      <c r="A79" s="17" t="s">
        <v>100</v>
      </c>
      <c r="B79" s="91">
        <v>641</v>
      </c>
      <c r="C79" s="146">
        <v>61.164122137404576</v>
      </c>
    </row>
    <row r="80" spans="1:3" x14ac:dyDescent="0.25">
      <c r="A80" s="17" t="s">
        <v>117</v>
      </c>
      <c r="B80" s="91">
        <v>892</v>
      </c>
      <c r="C80" s="146">
        <v>60.270270270270267</v>
      </c>
    </row>
    <row r="81" spans="1:3" x14ac:dyDescent="0.25">
      <c r="A81" s="17" t="s">
        <v>126</v>
      </c>
      <c r="B81" s="91">
        <v>714</v>
      </c>
      <c r="C81" s="146">
        <v>60.101010101010097</v>
      </c>
    </row>
    <row r="82" spans="1:3" x14ac:dyDescent="0.25">
      <c r="A82" s="17" t="s">
        <v>144</v>
      </c>
      <c r="B82" s="91">
        <v>735</v>
      </c>
      <c r="C82" s="146">
        <v>59.951060358890707</v>
      </c>
    </row>
    <row r="83" spans="1:3" x14ac:dyDescent="0.25">
      <c r="A83" s="17" t="s">
        <v>82</v>
      </c>
      <c r="B83" s="91">
        <v>764</v>
      </c>
      <c r="C83" s="146">
        <v>59.921568627450981</v>
      </c>
    </row>
    <row r="84" spans="1:3" x14ac:dyDescent="0.25">
      <c r="A84" s="17" t="s">
        <v>91</v>
      </c>
      <c r="B84" s="91">
        <v>1041</v>
      </c>
      <c r="C84" s="146">
        <v>58.913412563667237</v>
      </c>
    </row>
    <row r="85" spans="1:3" x14ac:dyDescent="0.25">
      <c r="A85" s="17" t="s">
        <v>75</v>
      </c>
      <c r="B85" s="91">
        <v>219</v>
      </c>
      <c r="C85" s="146">
        <v>57.78364116094987</v>
      </c>
    </row>
    <row r="86" spans="1:3" x14ac:dyDescent="0.25">
      <c r="A86" s="17" t="s">
        <v>140</v>
      </c>
      <c r="B86" s="91">
        <v>188</v>
      </c>
      <c r="C86" s="146">
        <v>57.317073170731703</v>
      </c>
    </row>
    <row r="87" spans="1:3" x14ac:dyDescent="0.25">
      <c r="A87" s="17" t="s">
        <v>143</v>
      </c>
      <c r="B87" s="91">
        <v>254</v>
      </c>
      <c r="C87" s="146">
        <v>56.823266219239379</v>
      </c>
    </row>
    <row r="88" spans="1:3" x14ac:dyDescent="0.25">
      <c r="A88" s="17" t="s">
        <v>132</v>
      </c>
      <c r="B88" s="91">
        <v>413</v>
      </c>
      <c r="C88" s="146">
        <v>55.660377358490564</v>
      </c>
    </row>
    <row r="89" spans="1:3" x14ac:dyDescent="0.25">
      <c r="A89" s="17" t="s">
        <v>147</v>
      </c>
      <c r="B89" s="91">
        <v>876</v>
      </c>
      <c r="C89" s="146">
        <v>53.709380748007362</v>
      </c>
    </row>
    <row r="90" spans="1:3" x14ac:dyDescent="0.25">
      <c r="A90" s="17" t="s">
        <v>106</v>
      </c>
      <c r="B90" s="91">
        <v>276</v>
      </c>
      <c r="C90" s="146">
        <v>52.571428571428569</v>
      </c>
    </row>
    <row r="91" spans="1:3" x14ac:dyDescent="0.25">
      <c r="A91" s="17" t="s">
        <v>141</v>
      </c>
      <c r="B91" s="91">
        <v>386</v>
      </c>
      <c r="C91" s="146">
        <v>51.604278074866308</v>
      </c>
    </row>
    <row r="92" spans="1:3" x14ac:dyDescent="0.25">
      <c r="A92" s="17" t="s">
        <v>150</v>
      </c>
      <c r="B92" s="91">
        <v>342</v>
      </c>
      <c r="C92" s="146">
        <v>50.968703427719817</v>
      </c>
    </row>
    <row r="93" spans="1:3" x14ac:dyDescent="0.25">
      <c r="A93" s="17" t="s">
        <v>102</v>
      </c>
      <c r="B93" s="91">
        <v>397</v>
      </c>
      <c r="C93" s="146">
        <v>50.380710659898476</v>
      </c>
    </row>
    <row r="94" spans="1:3" x14ac:dyDescent="0.25">
      <c r="A94" s="17" t="s">
        <v>65</v>
      </c>
      <c r="B94" s="91">
        <v>278</v>
      </c>
      <c r="C94" s="146">
        <v>50.362318840579711</v>
      </c>
    </row>
    <row r="95" spans="1:3" x14ac:dyDescent="0.25">
      <c r="A95" s="17" t="s">
        <v>79</v>
      </c>
      <c r="B95" s="91">
        <v>808</v>
      </c>
      <c r="C95" s="146">
        <v>49.845774213448493</v>
      </c>
    </row>
    <row r="96" spans="1:3" x14ac:dyDescent="0.25">
      <c r="A96" s="17" t="s">
        <v>138</v>
      </c>
      <c r="B96" s="91">
        <v>104</v>
      </c>
      <c r="C96" s="146">
        <v>49.760765550239235</v>
      </c>
    </row>
    <row r="97" spans="1:3" x14ac:dyDescent="0.25">
      <c r="A97" s="17" t="s">
        <v>139</v>
      </c>
      <c r="B97" s="91">
        <v>134</v>
      </c>
      <c r="C97" s="146">
        <v>47.183098591549296</v>
      </c>
    </row>
    <row r="98" spans="1:3" x14ac:dyDescent="0.25">
      <c r="A98" s="17" t="s">
        <v>116</v>
      </c>
      <c r="B98" s="91">
        <v>281</v>
      </c>
      <c r="C98" s="146">
        <v>46.755407653910147</v>
      </c>
    </row>
    <row r="99" spans="1:3" x14ac:dyDescent="0.25">
      <c r="A99" s="17" t="s">
        <v>125</v>
      </c>
      <c r="B99" s="91">
        <v>104</v>
      </c>
      <c r="C99" s="146">
        <v>45.414847161572055</v>
      </c>
    </row>
    <row r="100" spans="1:3" x14ac:dyDescent="0.25">
      <c r="A100" s="17" t="s">
        <v>96</v>
      </c>
      <c r="B100" s="91">
        <v>498</v>
      </c>
      <c r="C100" s="146">
        <v>44.424620874219443</v>
      </c>
    </row>
    <row r="101" spans="1:3" x14ac:dyDescent="0.25">
      <c r="A101" s="17" t="s">
        <v>115</v>
      </c>
      <c r="B101" s="91">
        <v>62</v>
      </c>
      <c r="C101" s="146">
        <v>44.285714285714285</v>
      </c>
    </row>
    <row r="102" spans="1:3" x14ac:dyDescent="0.25">
      <c r="A102" s="17" t="s">
        <v>142</v>
      </c>
      <c r="B102" s="91">
        <v>229</v>
      </c>
      <c r="C102" s="146">
        <v>42.964352720450286</v>
      </c>
    </row>
    <row r="103" spans="1:3" x14ac:dyDescent="0.25">
      <c r="A103" s="17" t="s">
        <v>151</v>
      </c>
      <c r="B103" s="91">
        <v>394</v>
      </c>
      <c r="C103" s="146">
        <v>41.914893617021278</v>
      </c>
    </row>
    <row r="104" spans="1:3" x14ac:dyDescent="0.25">
      <c r="A104" s="17" t="s">
        <v>123</v>
      </c>
      <c r="B104" s="91">
        <v>82</v>
      </c>
      <c r="C104" s="146">
        <v>40.196078431372548</v>
      </c>
    </row>
    <row r="106" spans="1:3" x14ac:dyDescent="0.25">
      <c r="A106" s="194" t="s">
        <v>272</v>
      </c>
    </row>
    <row r="107" spans="1:3" x14ac:dyDescent="0.25">
      <c r="A107" s="194" t="s">
        <v>250</v>
      </c>
    </row>
    <row r="108" spans="1:3" x14ac:dyDescent="0.25">
      <c r="A108" s="194" t="s">
        <v>268</v>
      </c>
    </row>
    <row r="109" spans="1:3" x14ac:dyDescent="0.25">
      <c r="A109" s="194" t="s">
        <v>248</v>
      </c>
    </row>
  </sheetData>
  <sortState ref="A4:C104">
    <sortCondition descending="1" ref="C4"/>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selection activeCell="E18" sqref="E18"/>
    </sheetView>
  </sheetViews>
  <sheetFormatPr baseColWidth="10" defaultColWidth="11.42578125" defaultRowHeight="15" x14ac:dyDescent="0.25"/>
  <cols>
    <col min="1" max="1" width="18.85546875" style="8" customWidth="1"/>
    <col min="2" max="2" width="17.42578125" style="8" customWidth="1"/>
    <col min="3" max="3" width="22.140625" style="8" customWidth="1"/>
    <col min="4" max="16384" width="11.42578125" style="8"/>
  </cols>
  <sheetData>
    <row r="1" spans="1:5" x14ac:dyDescent="0.25">
      <c r="A1" s="194" t="s">
        <v>251</v>
      </c>
    </row>
    <row r="2" spans="1:5" ht="15.75" thickBot="1" x14ac:dyDescent="0.3"/>
    <row r="3" spans="1:5" ht="65.25" thickBot="1" x14ac:dyDescent="0.3">
      <c r="A3" s="89" t="s">
        <v>182</v>
      </c>
      <c r="B3" s="90" t="s">
        <v>187</v>
      </c>
      <c r="C3" s="90" t="s">
        <v>187</v>
      </c>
      <c r="D3" s="192" t="s">
        <v>237</v>
      </c>
    </row>
    <row r="4" spans="1:5" x14ac:dyDescent="0.25">
      <c r="A4" s="17" t="s">
        <v>181</v>
      </c>
      <c r="B4" s="141">
        <v>152</v>
      </c>
      <c r="C4" s="183" t="s">
        <v>210</v>
      </c>
      <c r="D4" s="190">
        <f>((B4/100)+1)^(1/6)-1</f>
        <v>0.16654122224234902</v>
      </c>
      <c r="E4" s="191"/>
    </row>
    <row r="5" spans="1:5" x14ac:dyDescent="0.25">
      <c r="A5" s="17" t="s">
        <v>178</v>
      </c>
      <c r="B5" s="141">
        <v>162</v>
      </c>
      <c r="C5" s="183" t="s">
        <v>214</v>
      </c>
      <c r="D5" s="190">
        <f>((B5/100)+1)^(1/6)-1</f>
        <v>0.17413188465431806</v>
      </c>
      <c r="E5" s="191"/>
    </row>
    <row r="6" spans="1:5" x14ac:dyDescent="0.25">
      <c r="A6" s="17" t="s">
        <v>180</v>
      </c>
      <c r="B6" s="141">
        <v>214</v>
      </c>
      <c r="C6" s="183" t="s">
        <v>211</v>
      </c>
      <c r="D6" s="190">
        <f>((B6/100)+1)^(1/6)-1</f>
        <v>0.2101009670697398</v>
      </c>
      <c r="E6" s="191"/>
    </row>
    <row r="7" spans="1:5" x14ac:dyDescent="0.25">
      <c r="A7" s="17" t="s">
        <v>179</v>
      </c>
      <c r="B7" s="141">
        <v>342</v>
      </c>
      <c r="C7" s="183" t="s">
        <v>212</v>
      </c>
      <c r="D7" s="190">
        <f>((B7/100)+1)^(1/6)-1</f>
        <v>0.28106267629478321</v>
      </c>
      <c r="E7" s="191"/>
    </row>
    <row r="8" spans="1:5" x14ac:dyDescent="0.25">
      <c r="A8" s="17" t="s">
        <v>183</v>
      </c>
      <c r="B8" s="141">
        <v>220</v>
      </c>
      <c r="C8" s="183" t="s">
        <v>213</v>
      </c>
      <c r="D8" s="190">
        <f>((B8/100)+1)^(1/6)-1</f>
        <v>0.21392446200583448</v>
      </c>
      <c r="E8" s="191"/>
    </row>
    <row r="11" spans="1:5" x14ac:dyDescent="0.25">
      <c r="A11" s="194" t="s">
        <v>273</v>
      </c>
    </row>
    <row r="12" spans="1:5" x14ac:dyDescent="0.25">
      <c r="A12" s="194" t="s">
        <v>252</v>
      </c>
    </row>
    <row r="13" spans="1:5" x14ac:dyDescent="0.25">
      <c r="A13" s="194" t="s">
        <v>253</v>
      </c>
    </row>
    <row r="14" spans="1:5" x14ac:dyDescent="0.25">
      <c r="A14" s="194" t="s">
        <v>254</v>
      </c>
    </row>
  </sheetData>
  <sortState ref="A4:E105">
    <sortCondition descending="1" ref="C3"/>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A23" sqref="A23"/>
    </sheetView>
  </sheetViews>
  <sheetFormatPr baseColWidth="10" defaultColWidth="11.42578125" defaultRowHeight="15" x14ac:dyDescent="0.25"/>
  <cols>
    <col min="1" max="1" width="34.28515625" style="8" customWidth="1"/>
    <col min="2" max="2" width="56.5703125" style="8" customWidth="1"/>
    <col min="3" max="16384" width="11.42578125" style="8"/>
  </cols>
  <sheetData>
    <row r="1" spans="1:4" x14ac:dyDescent="0.25">
      <c r="A1" s="194" t="s">
        <v>255</v>
      </c>
    </row>
    <row r="2" spans="1:4" ht="15.75" thickBot="1" x14ac:dyDescent="0.3"/>
    <row r="3" spans="1:4" ht="27" thickBot="1" x14ac:dyDescent="0.3">
      <c r="A3" s="89" t="s">
        <v>188</v>
      </c>
      <c r="B3" s="90" t="s">
        <v>189</v>
      </c>
      <c r="D3" s="192" t="s">
        <v>237</v>
      </c>
    </row>
    <row r="4" spans="1:4" x14ac:dyDescent="0.25">
      <c r="A4" s="142" t="s">
        <v>184</v>
      </c>
      <c r="B4" s="143">
        <v>47</v>
      </c>
      <c r="C4" s="183" t="s">
        <v>215</v>
      </c>
      <c r="D4" s="190">
        <f>((B4/100)+1)^(1/5)-1</f>
        <v>8.0098758658889491E-2</v>
      </c>
    </row>
    <row r="5" spans="1:4" x14ac:dyDescent="0.25">
      <c r="A5" s="142" t="s">
        <v>198</v>
      </c>
      <c r="B5" s="143">
        <v>68</v>
      </c>
      <c r="C5" s="183" t="s">
        <v>219</v>
      </c>
      <c r="D5" s="190">
        <f t="shared" ref="D5:D8" si="0">((B5/100)+1)^(1/5)-1</f>
        <v>0.10933280572585158</v>
      </c>
    </row>
    <row r="6" spans="1:4" x14ac:dyDescent="0.25">
      <c r="A6" s="142" t="s">
        <v>197</v>
      </c>
      <c r="B6" s="143">
        <v>106</v>
      </c>
      <c r="C6" s="183" t="s">
        <v>216</v>
      </c>
      <c r="D6" s="190">
        <f t="shared" si="0"/>
        <v>0.1555092969916545</v>
      </c>
    </row>
    <row r="7" spans="1:4" x14ac:dyDescent="0.25">
      <c r="A7" s="142" t="s">
        <v>179</v>
      </c>
      <c r="B7" s="143">
        <v>161</v>
      </c>
      <c r="C7" s="183" t="s">
        <v>217</v>
      </c>
      <c r="D7" s="190">
        <f t="shared" si="0"/>
        <v>0.21151306366581846</v>
      </c>
    </row>
    <row r="8" spans="1:4" x14ac:dyDescent="0.25">
      <c r="A8" s="142" t="s">
        <v>183</v>
      </c>
      <c r="B8" s="143">
        <v>99</v>
      </c>
      <c r="C8" s="183" t="s">
        <v>218</v>
      </c>
      <c r="D8" s="190">
        <f t="shared" si="0"/>
        <v>0.14754735232892324</v>
      </c>
    </row>
    <row r="11" spans="1:4" x14ac:dyDescent="0.25">
      <c r="A11" s="193" t="s">
        <v>274</v>
      </c>
    </row>
    <row r="12" spans="1:4" x14ac:dyDescent="0.25">
      <c r="A12" s="193" t="s">
        <v>256</v>
      </c>
    </row>
    <row r="13" spans="1:4" x14ac:dyDescent="0.25">
      <c r="A13" s="193" t="s">
        <v>257</v>
      </c>
    </row>
    <row r="14" spans="1:4" x14ac:dyDescent="0.25">
      <c r="A14" s="193" t="s">
        <v>244</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70" zoomScaleNormal="70" workbookViewId="0"/>
  </sheetViews>
  <sheetFormatPr baseColWidth="10" defaultColWidth="11.42578125" defaultRowHeight="15" x14ac:dyDescent="0.25"/>
  <cols>
    <col min="1" max="1" width="13.28515625" style="17" bestFit="1" customWidth="1"/>
    <col min="2" max="6" width="16" style="17" customWidth="1"/>
    <col min="7" max="7" width="13.28515625" style="17" bestFit="1" customWidth="1"/>
    <col min="8" max="8" width="15.140625" style="17" customWidth="1"/>
    <col min="9" max="13" width="19.28515625" style="17" customWidth="1"/>
    <col min="14" max="16384" width="11.42578125" style="17"/>
  </cols>
  <sheetData>
    <row r="1" spans="1:15" ht="17.25" thickBot="1" x14ac:dyDescent="0.3">
      <c r="A1" s="3" t="s">
        <v>222</v>
      </c>
    </row>
    <row r="2" spans="1:15" ht="75" x14ac:dyDescent="0.25">
      <c r="A2" s="94" t="s">
        <v>152</v>
      </c>
      <c r="B2" s="95" t="s">
        <v>33</v>
      </c>
      <c r="C2" s="95" t="s">
        <v>153</v>
      </c>
      <c r="D2" s="95" t="s">
        <v>34</v>
      </c>
      <c r="E2" s="95" t="s">
        <v>195</v>
      </c>
      <c r="F2" s="96" t="s">
        <v>42</v>
      </c>
      <c r="G2" s="171"/>
      <c r="H2" s="172" t="s">
        <v>152</v>
      </c>
      <c r="I2" s="105" t="s">
        <v>33</v>
      </c>
      <c r="J2" s="105" t="s">
        <v>153</v>
      </c>
      <c r="K2" s="105" t="s">
        <v>34</v>
      </c>
      <c r="L2" s="105" t="s">
        <v>195</v>
      </c>
      <c r="M2" s="105"/>
      <c r="N2" s="171"/>
      <c r="O2" s="171"/>
    </row>
    <row r="3" spans="1:15" ht="15.75" x14ac:dyDescent="0.25">
      <c r="A3" s="97" t="s">
        <v>154</v>
      </c>
      <c r="B3" s="98">
        <v>0.17</v>
      </c>
      <c r="C3" s="98">
        <v>0.24</v>
      </c>
      <c r="D3" s="98">
        <v>0.04</v>
      </c>
      <c r="E3" s="98">
        <v>0.45</v>
      </c>
      <c r="F3" s="99">
        <v>0.12</v>
      </c>
      <c r="G3" s="171"/>
      <c r="H3" s="106" t="s">
        <v>154</v>
      </c>
      <c r="I3" s="107">
        <v>0.17</v>
      </c>
      <c r="J3" s="107">
        <v>0.24</v>
      </c>
      <c r="K3" s="107">
        <v>0.04</v>
      </c>
      <c r="L3" s="107">
        <v>0.45</v>
      </c>
      <c r="M3" s="107"/>
      <c r="N3" s="171"/>
      <c r="O3" s="171"/>
    </row>
    <row r="4" spans="1:15" ht="15.75" x14ac:dyDescent="0.25">
      <c r="A4" s="97" t="s">
        <v>155</v>
      </c>
      <c r="B4" s="98">
        <v>0.57999999999999996</v>
      </c>
      <c r="C4" s="98">
        <v>0.32</v>
      </c>
      <c r="D4" s="98">
        <v>0.38</v>
      </c>
      <c r="E4" s="98">
        <v>0.51</v>
      </c>
      <c r="F4" s="99">
        <v>0.74</v>
      </c>
      <c r="G4" s="171"/>
      <c r="H4" s="106" t="s">
        <v>155</v>
      </c>
      <c r="I4" s="107">
        <v>0.57999999999999996</v>
      </c>
      <c r="J4" s="107">
        <v>0.32</v>
      </c>
      <c r="K4" s="107">
        <v>0.38</v>
      </c>
      <c r="L4" s="107">
        <v>0.51</v>
      </c>
      <c r="M4" s="107"/>
      <c r="N4" s="171"/>
      <c r="O4" s="171"/>
    </row>
    <row r="5" spans="1:15" ht="15.75" x14ac:dyDescent="0.25">
      <c r="A5" s="97" t="s">
        <v>156</v>
      </c>
      <c r="B5" s="98">
        <v>0.21</v>
      </c>
      <c r="C5" s="98">
        <v>0.27</v>
      </c>
      <c r="D5" s="98">
        <v>0.4</v>
      </c>
      <c r="E5" s="98">
        <v>0.04</v>
      </c>
      <c r="F5" s="99">
        <v>0.14000000000000001</v>
      </c>
      <c r="G5" s="171"/>
      <c r="H5" s="106" t="s">
        <v>156</v>
      </c>
      <c r="I5" s="107">
        <v>0.21</v>
      </c>
      <c r="J5" s="107">
        <v>0.27</v>
      </c>
      <c r="K5" s="107">
        <v>0.4</v>
      </c>
      <c r="L5" s="107">
        <v>0.04</v>
      </c>
      <c r="M5" s="107"/>
      <c r="N5" s="171"/>
      <c r="O5" s="171"/>
    </row>
    <row r="6" spans="1:15" ht="15.75" x14ac:dyDescent="0.25">
      <c r="A6" s="97" t="s">
        <v>157</v>
      </c>
      <c r="B6" s="98">
        <v>0.04</v>
      </c>
      <c r="C6" s="98">
        <v>0.13</v>
      </c>
      <c r="D6" s="98">
        <v>0.15</v>
      </c>
      <c r="E6" s="98">
        <v>0</v>
      </c>
      <c r="F6" s="99">
        <v>0.01</v>
      </c>
      <c r="G6" s="171"/>
      <c r="H6" s="106" t="s">
        <v>157</v>
      </c>
      <c r="I6" s="107">
        <v>0.04</v>
      </c>
      <c r="J6" s="107">
        <v>0.13</v>
      </c>
      <c r="K6" s="107">
        <v>0.15</v>
      </c>
      <c r="L6" s="107">
        <v>0</v>
      </c>
      <c r="M6" s="107"/>
      <c r="N6" s="171"/>
      <c r="O6" s="171"/>
    </row>
    <row r="7" spans="1:15" ht="16.5" thickBot="1" x14ac:dyDescent="0.3">
      <c r="A7" s="100" t="s">
        <v>158</v>
      </c>
      <c r="B7" s="101">
        <v>0</v>
      </c>
      <c r="C7" s="101">
        <v>0.04</v>
      </c>
      <c r="D7" s="101">
        <v>0.03</v>
      </c>
      <c r="E7" s="101">
        <v>0</v>
      </c>
      <c r="F7" s="102">
        <v>0</v>
      </c>
      <c r="G7" s="171"/>
      <c r="H7" s="106" t="s">
        <v>199</v>
      </c>
      <c r="I7" s="107">
        <v>0</v>
      </c>
      <c r="J7" s="107">
        <v>0.04</v>
      </c>
      <c r="K7" s="107">
        <v>0.03</v>
      </c>
      <c r="L7" s="107">
        <v>0</v>
      </c>
      <c r="M7" s="107"/>
      <c r="N7" s="171"/>
      <c r="O7" s="171"/>
    </row>
    <row r="8" spans="1:15" x14ac:dyDescent="0.25">
      <c r="G8" s="171"/>
      <c r="H8" s="171"/>
      <c r="I8" s="173"/>
      <c r="J8" s="173"/>
      <c r="K8" s="173"/>
      <c r="L8" s="173"/>
      <c r="M8" s="171"/>
      <c r="N8" s="171"/>
      <c r="O8" s="171"/>
    </row>
    <row r="9" spans="1:15" ht="15.75" thickBot="1" x14ac:dyDescent="0.3">
      <c r="G9" s="171"/>
      <c r="H9" s="171"/>
      <c r="I9" s="173"/>
      <c r="J9" s="173"/>
      <c r="K9" s="173"/>
      <c r="L9" s="173"/>
      <c r="M9" s="171"/>
      <c r="N9" s="171"/>
      <c r="O9" s="171"/>
    </row>
    <row r="10" spans="1:15" ht="75" x14ac:dyDescent="0.25">
      <c r="A10" s="94">
        <v>2024</v>
      </c>
      <c r="B10" s="95" t="s">
        <v>33</v>
      </c>
      <c r="C10" s="95" t="s">
        <v>153</v>
      </c>
      <c r="D10" s="95" t="s">
        <v>34</v>
      </c>
      <c r="E10" s="95" t="s">
        <v>195</v>
      </c>
      <c r="F10" s="96" t="s">
        <v>42</v>
      </c>
      <c r="G10" s="171"/>
      <c r="H10" s="172">
        <v>2024</v>
      </c>
      <c r="I10" s="105" t="s">
        <v>33</v>
      </c>
      <c r="J10" s="105" t="s">
        <v>153</v>
      </c>
      <c r="K10" s="105" t="s">
        <v>34</v>
      </c>
      <c r="L10" s="105" t="s">
        <v>195</v>
      </c>
      <c r="M10" s="105"/>
      <c r="N10" s="171"/>
      <c r="O10" s="171"/>
    </row>
    <row r="11" spans="1:15" ht="15.75" x14ac:dyDescent="0.25">
      <c r="A11" s="97" t="s">
        <v>154</v>
      </c>
      <c r="B11" s="98">
        <v>4.3999999999999997E-2</v>
      </c>
      <c r="C11" s="98">
        <v>0.05</v>
      </c>
      <c r="D11" s="98">
        <v>1.2699999999999999E-2</v>
      </c>
      <c r="E11" s="98">
        <v>0.03</v>
      </c>
      <c r="F11" s="99">
        <v>0.05</v>
      </c>
      <c r="G11" s="171"/>
      <c r="H11" s="106" t="s">
        <v>154</v>
      </c>
      <c r="I11" s="107">
        <v>4.3999999999999997E-2</v>
      </c>
      <c r="J11" s="107">
        <v>0.05</v>
      </c>
      <c r="K11" s="107">
        <v>1.2699999999999999E-2</v>
      </c>
      <c r="L11" s="107">
        <v>0.03</v>
      </c>
      <c r="M11" s="107"/>
      <c r="N11" s="171"/>
      <c r="O11" s="171"/>
    </row>
    <row r="12" spans="1:15" ht="15.75" x14ac:dyDescent="0.25">
      <c r="A12" s="97" t="s">
        <v>155</v>
      </c>
      <c r="B12" s="98">
        <v>0.64349999999999996</v>
      </c>
      <c r="C12" s="98">
        <v>0.33</v>
      </c>
      <c r="D12" s="98">
        <v>0.36309999999999998</v>
      </c>
      <c r="E12" s="98">
        <v>0.89</v>
      </c>
      <c r="F12" s="99">
        <v>0.66</v>
      </c>
      <c r="G12" s="171"/>
      <c r="H12" s="106" t="s">
        <v>155</v>
      </c>
      <c r="I12" s="107">
        <v>0.64349999999999996</v>
      </c>
      <c r="J12" s="107">
        <v>0.33</v>
      </c>
      <c r="K12" s="107">
        <v>0.36309999999999998</v>
      </c>
      <c r="L12" s="107">
        <v>0.89</v>
      </c>
      <c r="M12" s="107"/>
      <c r="N12" s="171"/>
      <c r="O12" s="171"/>
    </row>
    <row r="13" spans="1:15" ht="15.75" x14ac:dyDescent="0.25">
      <c r="A13" s="97" t="s">
        <v>156</v>
      </c>
      <c r="B13" s="98">
        <v>0.24790000000000001</v>
      </c>
      <c r="C13" s="98">
        <v>0.36</v>
      </c>
      <c r="D13" s="98">
        <v>0.42359999999999998</v>
      </c>
      <c r="E13" s="98">
        <v>7.0000000000000007E-2</v>
      </c>
      <c r="F13" s="99">
        <v>0.24</v>
      </c>
      <c r="G13" s="171"/>
      <c r="H13" s="106" t="s">
        <v>156</v>
      </c>
      <c r="I13" s="107">
        <v>0.24790000000000001</v>
      </c>
      <c r="J13" s="107">
        <v>0.36</v>
      </c>
      <c r="K13" s="107">
        <v>0.42359999999999998</v>
      </c>
      <c r="L13" s="107">
        <v>7.0000000000000007E-2</v>
      </c>
      <c r="M13" s="107"/>
      <c r="N13" s="171"/>
      <c r="O13" s="171"/>
    </row>
    <row r="14" spans="1:15" ht="15.75" x14ac:dyDescent="0.25">
      <c r="A14" s="97" t="s">
        <v>157</v>
      </c>
      <c r="B14" s="98">
        <v>5.9900000000000002E-2</v>
      </c>
      <c r="C14" s="98">
        <v>0.19</v>
      </c>
      <c r="D14" s="98">
        <v>0.15740000000000001</v>
      </c>
      <c r="E14" s="98">
        <v>0.01</v>
      </c>
      <c r="F14" s="99">
        <v>0.04</v>
      </c>
      <c r="G14" s="171"/>
      <c r="H14" s="106" t="s">
        <v>157</v>
      </c>
      <c r="I14" s="107">
        <v>5.9900000000000002E-2</v>
      </c>
      <c r="J14" s="107">
        <v>0.19</v>
      </c>
      <c r="K14" s="107">
        <v>0.15740000000000001</v>
      </c>
      <c r="L14" s="107">
        <v>0.01</v>
      </c>
      <c r="M14" s="107"/>
      <c r="N14" s="171"/>
      <c r="O14" s="171"/>
    </row>
    <row r="15" spans="1:15" ht="16.5" thickBot="1" x14ac:dyDescent="0.3">
      <c r="A15" s="100" t="s">
        <v>158</v>
      </c>
      <c r="B15" s="101">
        <v>4.7000000000000002E-3</v>
      </c>
      <c r="C15" s="101">
        <v>7.0000000000000007E-2</v>
      </c>
      <c r="D15" s="101">
        <v>4.3200000000000002E-2</v>
      </c>
      <c r="E15" s="101">
        <v>0</v>
      </c>
      <c r="F15" s="102">
        <v>0</v>
      </c>
      <c r="G15" s="171"/>
      <c r="H15" s="106" t="s">
        <v>199</v>
      </c>
      <c r="I15" s="107">
        <v>4.7000000000000002E-3</v>
      </c>
      <c r="J15" s="107">
        <v>7.0000000000000007E-2</v>
      </c>
      <c r="K15" s="107">
        <v>4.3200000000000002E-2</v>
      </c>
      <c r="L15" s="107">
        <v>0</v>
      </c>
      <c r="M15" s="107"/>
      <c r="N15" s="171"/>
      <c r="O15" s="171"/>
    </row>
    <row r="16" spans="1:15" x14ac:dyDescent="0.25">
      <c r="A16" s="103" t="s">
        <v>234</v>
      </c>
      <c r="G16" s="171"/>
      <c r="H16" s="171"/>
      <c r="I16" s="171"/>
      <c r="J16" s="171"/>
      <c r="K16" s="171"/>
      <c r="L16" s="171"/>
      <c r="M16" s="171"/>
      <c r="N16" s="171"/>
      <c r="O16" s="171"/>
    </row>
    <row r="17" spans="1:5" x14ac:dyDescent="0.25">
      <c r="A17" s="103" t="s">
        <v>275</v>
      </c>
    </row>
    <row r="18" spans="1:5" x14ac:dyDescent="0.25">
      <c r="A18" s="103" t="s">
        <v>235</v>
      </c>
    </row>
    <row r="22" spans="1:5" x14ac:dyDescent="0.25">
      <c r="B22" s="104"/>
      <c r="C22" s="104"/>
      <c r="D22" s="104"/>
      <c r="E22" s="104"/>
    </row>
    <row r="23" spans="1:5" x14ac:dyDescent="0.25">
      <c r="B23" s="104"/>
      <c r="C23" s="104"/>
      <c r="D23" s="104"/>
      <c r="E23" s="104"/>
    </row>
    <row r="24" spans="1:5" ht="45.75" customHeight="1" x14ac:dyDescent="0.25"/>
    <row r="25" spans="1:5" ht="22.5" customHeight="1" x14ac:dyDescent="0.25"/>
    <row r="26" spans="1:5" ht="22.5" customHeight="1" x14ac:dyDescent="0.25"/>
    <row r="27" spans="1:5" ht="22.5" customHeight="1" x14ac:dyDescent="0.25"/>
    <row r="28" spans="1:5" ht="22.5" customHeight="1" x14ac:dyDescent="0.25"/>
    <row r="32" spans="1:5" ht="45.75" customHeight="1" x14ac:dyDescent="0.25"/>
    <row r="33" ht="22.5" customHeight="1" x14ac:dyDescent="0.25"/>
    <row r="34" ht="22.5" customHeight="1" x14ac:dyDescent="0.25"/>
    <row r="35" ht="22.5" customHeight="1" x14ac:dyDescent="0.25"/>
    <row r="36" ht="22.5" customHeight="1" x14ac:dyDescent="0.25"/>
    <row r="37" ht="22.5" customHeight="1" x14ac:dyDescent="0.25"/>
  </sheetData>
  <conditionalFormatting sqref="A4:A7">
    <cfRule type="expression" dxfId="72" priority="46">
      <formula>MOD(ROW(),2)</formula>
    </cfRule>
  </conditionalFormatting>
  <conditionalFormatting sqref="A3">
    <cfRule type="expression" dxfId="71" priority="45">
      <formula>MOD(ROW(),2)</formula>
    </cfRule>
  </conditionalFormatting>
  <conditionalFormatting sqref="A12:A15">
    <cfRule type="expression" dxfId="70" priority="40">
      <formula>MOD(ROW(),2)</formula>
    </cfRule>
  </conditionalFormatting>
  <conditionalFormatting sqref="A11">
    <cfRule type="expression" dxfId="69" priority="39">
      <formula>MOD(ROW(),2)</formula>
    </cfRule>
  </conditionalFormatting>
  <conditionalFormatting sqref="B4:B7">
    <cfRule type="expression" dxfId="68" priority="38">
      <formula>MOD(ROW(),2)</formula>
    </cfRule>
  </conditionalFormatting>
  <conditionalFormatting sqref="B3">
    <cfRule type="expression" dxfId="67" priority="37">
      <formula>MOD(ROW(),2)</formula>
    </cfRule>
  </conditionalFormatting>
  <conditionalFormatting sqref="C4:C7">
    <cfRule type="expression" dxfId="66" priority="34">
      <formula>MOD(ROW(),2)</formula>
    </cfRule>
  </conditionalFormatting>
  <conditionalFormatting sqref="C3">
    <cfRule type="expression" dxfId="65" priority="33">
      <formula>MOD(ROW(),2)</formula>
    </cfRule>
  </conditionalFormatting>
  <conditionalFormatting sqref="D4:D7">
    <cfRule type="expression" dxfId="64" priority="32">
      <formula>MOD(ROW(),2)</formula>
    </cfRule>
  </conditionalFormatting>
  <conditionalFormatting sqref="D3">
    <cfRule type="expression" dxfId="63" priority="31">
      <formula>MOD(ROW(),2)</formula>
    </cfRule>
  </conditionalFormatting>
  <conditionalFormatting sqref="E4:E7">
    <cfRule type="expression" dxfId="62" priority="30">
      <formula>MOD(ROW(),2)</formula>
    </cfRule>
  </conditionalFormatting>
  <conditionalFormatting sqref="E3">
    <cfRule type="expression" dxfId="61" priority="29">
      <formula>MOD(ROW(),2)</formula>
    </cfRule>
  </conditionalFormatting>
  <conditionalFormatting sqref="F4:F7">
    <cfRule type="expression" dxfId="60" priority="28">
      <formula>MOD(ROW(),2)</formula>
    </cfRule>
  </conditionalFormatting>
  <conditionalFormatting sqref="F3">
    <cfRule type="expression" dxfId="59" priority="27">
      <formula>MOD(ROW(),2)</formula>
    </cfRule>
  </conditionalFormatting>
  <conditionalFormatting sqref="B12:B15">
    <cfRule type="expression" dxfId="58" priority="26">
      <formula>MOD(ROW(),2)</formula>
    </cfRule>
  </conditionalFormatting>
  <conditionalFormatting sqref="B11">
    <cfRule type="expression" dxfId="57" priority="25">
      <formula>MOD(ROW(),2)</formula>
    </cfRule>
  </conditionalFormatting>
  <conditionalFormatting sqref="C12:C15">
    <cfRule type="expression" dxfId="56" priority="22">
      <formula>MOD(ROW(),2)</formula>
    </cfRule>
  </conditionalFormatting>
  <conditionalFormatting sqref="C11">
    <cfRule type="expression" dxfId="55" priority="21">
      <formula>MOD(ROW(),2)</formula>
    </cfRule>
  </conditionalFormatting>
  <conditionalFormatting sqref="D12:D15">
    <cfRule type="expression" dxfId="54" priority="20">
      <formula>MOD(ROW(),2)</formula>
    </cfRule>
  </conditionalFormatting>
  <conditionalFormatting sqref="D11">
    <cfRule type="expression" dxfId="53" priority="19">
      <formula>MOD(ROW(),2)</formula>
    </cfRule>
  </conditionalFormatting>
  <conditionalFormatting sqref="E12:E15">
    <cfRule type="expression" dxfId="52" priority="18">
      <formula>MOD(ROW(),2)</formula>
    </cfRule>
  </conditionalFormatting>
  <conditionalFormatting sqref="E11">
    <cfRule type="expression" dxfId="51" priority="17">
      <formula>MOD(ROW(),2)</formula>
    </cfRule>
  </conditionalFormatting>
  <conditionalFormatting sqref="F12:F15">
    <cfRule type="expression" dxfId="50" priority="16">
      <formula>MOD(ROW(),2)</formula>
    </cfRule>
  </conditionalFormatting>
  <conditionalFormatting sqref="F11">
    <cfRule type="expression" dxfId="49" priority="15">
      <formula>MOD(ROW(),2)</formula>
    </cfRule>
  </conditionalFormatting>
  <conditionalFormatting sqref="I3:I7">
    <cfRule type="dataBar" priority="13">
      <dataBar>
        <cfvo type="num" val="0"/>
        <cfvo type="num" val="1"/>
        <color rgb="FFC00000"/>
      </dataBar>
      <extLst>
        <ext xmlns:x14="http://schemas.microsoft.com/office/spreadsheetml/2009/9/main" uri="{B025F937-C7B1-47D3-B67F-A62EFF666E3E}">
          <x14:id>{380A387E-B984-4696-8927-32735457C187}</x14:id>
        </ext>
      </extLst>
    </cfRule>
  </conditionalFormatting>
  <conditionalFormatting sqref="J3:J7">
    <cfRule type="dataBar" priority="11">
      <dataBar>
        <cfvo type="num" val="0"/>
        <cfvo type="num" val="1"/>
        <color rgb="FFF38C37"/>
      </dataBar>
      <extLst>
        <ext xmlns:x14="http://schemas.microsoft.com/office/spreadsheetml/2009/9/main" uri="{B025F937-C7B1-47D3-B67F-A62EFF666E3E}">
          <x14:id>{3A00DCB2-E2BC-4412-A7C1-45D47E24AB4A}</x14:id>
        </ext>
      </extLst>
    </cfRule>
  </conditionalFormatting>
  <conditionalFormatting sqref="K3:K7">
    <cfRule type="dataBar" priority="10">
      <dataBar>
        <cfvo type="num" val="0"/>
        <cfvo type="num" val="1"/>
        <color rgb="FF35B581"/>
      </dataBar>
      <extLst>
        <ext xmlns:x14="http://schemas.microsoft.com/office/spreadsheetml/2009/9/main" uri="{B025F937-C7B1-47D3-B67F-A62EFF666E3E}">
          <x14:id>{E4FE15B4-1F5B-469D-8C09-04069AE04820}</x14:id>
        </ext>
      </extLst>
    </cfRule>
  </conditionalFormatting>
  <conditionalFormatting sqref="L3:L7">
    <cfRule type="dataBar" priority="9">
      <dataBar>
        <cfvo type="num" val="0"/>
        <cfvo type="num" val="1"/>
        <color rgb="FF00B0F0"/>
      </dataBar>
      <extLst>
        <ext xmlns:x14="http://schemas.microsoft.com/office/spreadsheetml/2009/9/main" uri="{B025F937-C7B1-47D3-B67F-A62EFF666E3E}">
          <x14:id>{395608A6-5757-43CF-87C1-AF06C8842274}</x14:id>
        </ext>
      </extLst>
    </cfRule>
  </conditionalFormatting>
  <conditionalFormatting sqref="M3:M7">
    <cfRule type="dataBar" priority="8">
      <dataBar>
        <cfvo type="num" val="0"/>
        <cfvo type="num" val="1"/>
        <color rgb="FF002060"/>
      </dataBar>
      <extLst>
        <ext xmlns:x14="http://schemas.microsoft.com/office/spreadsheetml/2009/9/main" uri="{B025F937-C7B1-47D3-B67F-A62EFF666E3E}">
          <x14:id>{2F6D3854-856D-4048-A9CE-ECEB8A0AE63D}</x14:id>
        </ext>
      </extLst>
    </cfRule>
  </conditionalFormatting>
  <conditionalFormatting sqref="I11:I15">
    <cfRule type="dataBar" priority="6">
      <dataBar>
        <cfvo type="num" val="0"/>
        <cfvo type="num" val="1"/>
        <color rgb="FFC00000"/>
      </dataBar>
      <extLst>
        <ext xmlns:x14="http://schemas.microsoft.com/office/spreadsheetml/2009/9/main" uri="{B025F937-C7B1-47D3-B67F-A62EFF666E3E}">
          <x14:id>{9169DE67-2DF5-4E33-96F7-FFA19F05CBD5}</x14:id>
        </ext>
      </extLst>
    </cfRule>
  </conditionalFormatting>
  <conditionalFormatting sqref="J11:J15">
    <cfRule type="dataBar" priority="4">
      <dataBar>
        <cfvo type="num" val="0"/>
        <cfvo type="num" val="1"/>
        <color rgb="FFF38C37"/>
      </dataBar>
      <extLst>
        <ext xmlns:x14="http://schemas.microsoft.com/office/spreadsheetml/2009/9/main" uri="{B025F937-C7B1-47D3-B67F-A62EFF666E3E}">
          <x14:id>{93D13E87-1A64-4E61-B145-2A06DA911A4B}</x14:id>
        </ext>
      </extLst>
    </cfRule>
  </conditionalFormatting>
  <conditionalFormatting sqref="K11:K15">
    <cfRule type="dataBar" priority="3">
      <dataBar>
        <cfvo type="num" val="0"/>
        <cfvo type="num" val="1"/>
        <color rgb="FF35B581"/>
      </dataBar>
      <extLst>
        <ext xmlns:x14="http://schemas.microsoft.com/office/spreadsheetml/2009/9/main" uri="{B025F937-C7B1-47D3-B67F-A62EFF666E3E}">
          <x14:id>{60871BB2-77F0-4883-91D1-5A564F707619}</x14:id>
        </ext>
      </extLst>
    </cfRule>
  </conditionalFormatting>
  <conditionalFormatting sqref="L11:L15">
    <cfRule type="dataBar" priority="2">
      <dataBar>
        <cfvo type="num" val="0"/>
        <cfvo type="num" val="1"/>
        <color rgb="FF00B0F0"/>
      </dataBar>
      <extLst>
        <ext xmlns:x14="http://schemas.microsoft.com/office/spreadsheetml/2009/9/main" uri="{B025F937-C7B1-47D3-B67F-A62EFF666E3E}">
          <x14:id>{5B6B9AE6-C8B6-4700-91F6-33404CE39E2B}</x14:id>
        </ext>
      </extLst>
    </cfRule>
  </conditionalFormatting>
  <conditionalFormatting sqref="M11:M15">
    <cfRule type="dataBar" priority="1">
      <dataBar>
        <cfvo type="num" val="0"/>
        <cfvo type="num" val="1"/>
        <color rgb="FF002060"/>
      </dataBar>
      <extLst>
        <ext xmlns:x14="http://schemas.microsoft.com/office/spreadsheetml/2009/9/main" uri="{B025F937-C7B1-47D3-B67F-A62EFF666E3E}">
          <x14:id>{0E3A05FF-E81C-4913-A683-50A8863D4197}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80A387E-B984-4696-8927-32735457C187}">
            <x14:dataBar minLength="0" maxLength="100" gradient="0">
              <x14:cfvo type="num">
                <xm:f>0</xm:f>
              </x14:cfvo>
              <x14:cfvo type="num">
                <xm:f>1</xm:f>
              </x14:cfvo>
              <x14:negativeFillColor rgb="FFFF0000"/>
              <x14:axisColor rgb="FF000000"/>
            </x14:dataBar>
          </x14:cfRule>
          <xm:sqref>I3:I7</xm:sqref>
        </x14:conditionalFormatting>
        <x14:conditionalFormatting xmlns:xm="http://schemas.microsoft.com/office/excel/2006/main">
          <x14:cfRule type="dataBar" id="{3A00DCB2-E2BC-4412-A7C1-45D47E24AB4A}">
            <x14:dataBar minLength="0" maxLength="100" gradient="0">
              <x14:cfvo type="num">
                <xm:f>0</xm:f>
              </x14:cfvo>
              <x14:cfvo type="num">
                <xm:f>1</xm:f>
              </x14:cfvo>
              <x14:negativeFillColor rgb="FFFF0000"/>
              <x14:axisColor rgb="FF000000"/>
            </x14:dataBar>
          </x14:cfRule>
          <xm:sqref>J3:J7</xm:sqref>
        </x14:conditionalFormatting>
        <x14:conditionalFormatting xmlns:xm="http://schemas.microsoft.com/office/excel/2006/main">
          <x14:cfRule type="dataBar" id="{E4FE15B4-1F5B-469D-8C09-04069AE04820}">
            <x14:dataBar minLength="0" maxLength="100" gradient="0">
              <x14:cfvo type="num">
                <xm:f>0</xm:f>
              </x14:cfvo>
              <x14:cfvo type="num">
                <xm:f>1</xm:f>
              </x14:cfvo>
              <x14:negativeFillColor rgb="FFFF0000"/>
              <x14:axisColor rgb="FF000000"/>
            </x14:dataBar>
          </x14:cfRule>
          <xm:sqref>K3:K7</xm:sqref>
        </x14:conditionalFormatting>
        <x14:conditionalFormatting xmlns:xm="http://schemas.microsoft.com/office/excel/2006/main">
          <x14:cfRule type="dataBar" id="{395608A6-5757-43CF-87C1-AF06C8842274}">
            <x14:dataBar minLength="0" maxLength="100" gradient="0">
              <x14:cfvo type="num">
                <xm:f>0</xm:f>
              </x14:cfvo>
              <x14:cfvo type="num">
                <xm:f>1</xm:f>
              </x14:cfvo>
              <x14:negativeFillColor rgb="FFFF0000"/>
              <x14:axisColor rgb="FF000000"/>
            </x14:dataBar>
          </x14:cfRule>
          <xm:sqref>L3:L7</xm:sqref>
        </x14:conditionalFormatting>
        <x14:conditionalFormatting xmlns:xm="http://schemas.microsoft.com/office/excel/2006/main">
          <x14:cfRule type="dataBar" id="{2F6D3854-856D-4048-A9CE-ECEB8A0AE63D}">
            <x14:dataBar minLength="0" maxLength="100" gradient="0">
              <x14:cfvo type="num">
                <xm:f>0</xm:f>
              </x14:cfvo>
              <x14:cfvo type="num">
                <xm:f>1</xm:f>
              </x14:cfvo>
              <x14:negativeFillColor rgb="FFFF0000"/>
              <x14:axisColor rgb="FF000000"/>
            </x14:dataBar>
          </x14:cfRule>
          <xm:sqref>M3:M7</xm:sqref>
        </x14:conditionalFormatting>
        <x14:conditionalFormatting xmlns:xm="http://schemas.microsoft.com/office/excel/2006/main">
          <x14:cfRule type="dataBar" id="{9169DE67-2DF5-4E33-96F7-FFA19F05CBD5}">
            <x14:dataBar minLength="0" maxLength="100" gradient="0">
              <x14:cfvo type="num">
                <xm:f>0</xm:f>
              </x14:cfvo>
              <x14:cfvo type="num">
                <xm:f>1</xm:f>
              </x14:cfvo>
              <x14:negativeFillColor rgb="FFFF0000"/>
              <x14:axisColor rgb="FF000000"/>
            </x14:dataBar>
          </x14:cfRule>
          <xm:sqref>I11:I15</xm:sqref>
        </x14:conditionalFormatting>
        <x14:conditionalFormatting xmlns:xm="http://schemas.microsoft.com/office/excel/2006/main">
          <x14:cfRule type="dataBar" id="{93D13E87-1A64-4E61-B145-2A06DA911A4B}">
            <x14:dataBar minLength="0" maxLength="100" gradient="0">
              <x14:cfvo type="num">
                <xm:f>0</xm:f>
              </x14:cfvo>
              <x14:cfvo type="num">
                <xm:f>1</xm:f>
              </x14:cfvo>
              <x14:negativeFillColor rgb="FFFF0000"/>
              <x14:axisColor rgb="FF000000"/>
            </x14:dataBar>
          </x14:cfRule>
          <xm:sqref>J11:J15</xm:sqref>
        </x14:conditionalFormatting>
        <x14:conditionalFormatting xmlns:xm="http://schemas.microsoft.com/office/excel/2006/main">
          <x14:cfRule type="dataBar" id="{60871BB2-77F0-4883-91D1-5A564F707619}">
            <x14:dataBar minLength="0" maxLength="100" gradient="0">
              <x14:cfvo type="num">
                <xm:f>0</xm:f>
              </x14:cfvo>
              <x14:cfvo type="num">
                <xm:f>1</xm:f>
              </x14:cfvo>
              <x14:negativeFillColor rgb="FFFF0000"/>
              <x14:axisColor rgb="FF000000"/>
            </x14:dataBar>
          </x14:cfRule>
          <xm:sqref>K11:K15</xm:sqref>
        </x14:conditionalFormatting>
        <x14:conditionalFormatting xmlns:xm="http://schemas.microsoft.com/office/excel/2006/main">
          <x14:cfRule type="dataBar" id="{5B6B9AE6-C8B6-4700-91F6-33404CE39E2B}">
            <x14:dataBar minLength="0" maxLength="100" gradient="0">
              <x14:cfvo type="num">
                <xm:f>0</xm:f>
              </x14:cfvo>
              <x14:cfvo type="num">
                <xm:f>1</xm:f>
              </x14:cfvo>
              <x14:negativeFillColor rgb="FFFF0000"/>
              <x14:axisColor rgb="FF000000"/>
            </x14:dataBar>
          </x14:cfRule>
          <xm:sqref>L11:L15</xm:sqref>
        </x14:conditionalFormatting>
        <x14:conditionalFormatting xmlns:xm="http://schemas.microsoft.com/office/excel/2006/main">
          <x14:cfRule type="dataBar" id="{0E3A05FF-E81C-4913-A683-50A8863D4197}">
            <x14:dataBar minLength="0" maxLength="100" gradient="0">
              <x14:cfvo type="num">
                <xm:f>0</xm:f>
              </x14:cfvo>
              <x14:cfvo type="num">
                <xm:f>1</xm:f>
              </x14:cfvo>
              <x14:negativeFillColor rgb="FFFF0000"/>
              <x14:axisColor rgb="FF000000"/>
            </x14:dataBar>
          </x14:cfRule>
          <xm:sqref>M11:M15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Lisez-moi</vt:lpstr>
      <vt:lpstr>Figure 1</vt:lpstr>
      <vt:lpstr>Figure 2</vt:lpstr>
      <vt:lpstr>Figure 3</vt:lpstr>
      <vt:lpstr>Figure 4</vt:lpstr>
      <vt:lpstr>Figure 5</vt:lpstr>
      <vt:lpstr>Figure 6</vt:lpstr>
      <vt:lpstr>Figure 7</vt:lpstr>
      <vt:lpstr>Figure 8</vt:lpstr>
      <vt:lpstr>Figure 9</vt:lpstr>
      <vt:lpstr>Données comp 1</vt:lpstr>
      <vt:lpstr>Données comp 2</vt:lpstr>
      <vt:lpstr>Données comp 3</vt:lpstr>
      <vt:lpstr>Données comp 4</vt:lpstr>
      <vt:lpstr>Données comp 5 </vt:lpstr>
      <vt:lpstr>Données comp 6</vt:lpstr>
      <vt:lpstr>Données comp 7</vt:lpstr>
      <vt:lpstr>Données comp 8</vt:lpstr>
      <vt:lpstr>Encadré 3</vt:lpstr>
      <vt:lpstr>Encadré 4</vt:lpstr>
    </vt:vector>
  </TitlesOfParts>
  <Company>DSIC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LOQUET Julien</dc:creator>
  <cp:lastModifiedBy>BOULET Gabriel</cp:lastModifiedBy>
  <dcterms:created xsi:type="dcterms:W3CDTF">2023-09-21T12:51:57Z</dcterms:created>
  <dcterms:modified xsi:type="dcterms:W3CDTF">2025-07-01T16:02:12Z</dcterms:modified>
</cp:coreProperties>
</file>