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7078193\Desktop\"/>
    </mc:Choice>
  </mc:AlternateContent>
  <bookViews>
    <workbookView xWindow="0" yWindow="0" windowWidth="28800" windowHeight="12870" tabRatio="745"/>
  </bookViews>
  <sheets>
    <sheet name="Figure 1" sheetId="10" r:id="rId1"/>
    <sheet name="Feuil1" sheetId="11" state="hidden" r:id="rId2"/>
    <sheet name="Figure 3  (2)" sheetId="15" state="hidden" r:id="rId3"/>
    <sheet name="Figure 2" sheetId="7" r:id="rId4"/>
    <sheet name="Figure 3 " sheetId="22" r:id="rId5"/>
    <sheet name="Figure 4" sheetId="25" r:id="rId6"/>
    <sheet name="Figure 5 " sheetId="6" r:id="rId7"/>
    <sheet name="Figure 6" sheetId="21" r:id="rId8"/>
    <sheet name="Figure 7" sheetId="23" r:id="rId9"/>
    <sheet name="Fam_metiers" sheetId="13" state="hidden" r:id="rId10"/>
    <sheet name="Immi" sheetId="14" state="hidden" r:id="rId11"/>
    <sheet name="Figure 8" sheetId="24" r:id="rId12"/>
    <sheet name="Figure 9  (2)" sheetId="26" state="hidden" r:id="rId13"/>
    <sheet name="Figure 9 " sheetId="9" r:id="rId14"/>
    <sheet name="FC 1" sheetId="42" r:id="rId15"/>
    <sheet name="FC 2" sheetId="40" r:id="rId16"/>
    <sheet name="FC 3" sheetId="41" r:id="rId17"/>
    <sheet name="FC 4" sheetId="39" r:id="rId18"/>
    <sheet name="Plaintes_métier" sheetId="18" state="hidden" r:id="rId19"/>
    <sheet name="Plaintes_global" sheetId="20" state="hidden" r:id="rId20"/>
    <sheet name="Calcul NA" sheetId="19" state="hidden" r:id="rId21"/>
    <sheet name="Contact avec le public" sheetId="16" state="hidden" r:id="rId22"/>
    <sheet name="NA" sheetId="12" state="hidden" r:id="rId23"/>
  </sheets>
  <definedNames>
    <definedName name="_xlnm._FilterDatabase" localSheetId="13" hidden="1">#REF!</definedName>
    <definedName name="_xlnm._FilterDatabase" localSheetId="12"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E12" i="6"/>
  <c r="E5" i="22"/>
  <c r="E6" i="22" s="1"/>
  <c r="E7" i="22" s="1"/>
  <c r="E8" i="22" s="1"/>
  <c r="E9" i="22" s="1"/>
  <c r="E10" i="22" s="1"/>
  <c r="E11" i="22" s="1"/>
  <c r="E12" i="22" s="1"/>
  <c r="F5" i="22"/>
  <c r="F6" i="22" s="1"/>
  <c r="F7" i="22" s="1"/>
  <c r="F8" i="22" s="1"/>
  <c r="F9" i="22" s="1"/>
  <c r="F10" i="22" s="1"/>
  <c r="F11" i="22" s="1"/>
  <c r="F12" i="22" s="1"/>
  <c r="D5" i="6"/>
  <c r="E5" i="6"/>
  <c r="D6" i="6"/>
  <c r="E6" i="6"/>
  <c r="D7" i="6"/>
  <c r="E7" i="6"/>
  <c r="D8" i="6"/>
  <c r="E8" i="6"/>
  <c r="D9" i="6"/>
  <c r="E9" i="6"/>
  <c r="D10" i="6"/>
  <c r="E10" i="6"/>
  <c r="D11" i="6"/>
  <c r="E11" i="6"/>
  <c r="G9" i="39"/>
  <c r="G8" i="39"/>
  <c r="G7" i="39"/>
  <c r="G6" i="39"/>
  <c r="G5" i="39"/>
  <c r="G4" i="39"/>
  <c r="G7" i="41"/>
  <c r="G6" i="41"/>
  <c r="G5" i="41"/>
  <c r="G4" i="41"/>
  <c r="C15" i="25"/>
  <c r="B15" i="25"/>
  <c r="C38" i="25"/>
  <c r="E38" i="25" s="1"/>
  <c r="B38" i="25"/>
  <c r="E37" i="25"/>
  <c r="D37" i="25"/>
  <c r="E36" i="25"/>
  <c r="D36" i="25"/>
  <c r="E35" i="25"/>
  <c r="D35" i="25"/>
  <c r="E34" i="25"/>
  <c r="D34" i="25"/>
  <c r="E33" i="25"/>
  <c r="D33" i="25"/>
  <c r="E32" i="25"/>
  <c r="D32" i="25"/>
  <c r="E31" i="25"/>
  <c r="D31" i="25"/>
  <c r="E30" i="25"/>
  <c r="D30" i="25"/>
  <c r="E29" i="25"/>
  <c r="D29" i="25"/>
  <c r="E28" i="25"/>
  <c r="D28" i="25"/>
  <c r="D38" i="25" l="1"/>
  <c r="I32" i="26" l="1"/>
  <c r="S5" i="20"/>
  <c r="I6" i="20"/>
  <c r="H6" i="20"/>
  <c r="R5" i="20"/>
  <c r="R4" i="20"/>
  <c r="H5" i="20"/>
  <c r="T6" i="18"/>
  <c r="S6" i="18"/>
  <c r="I7" i="18"/>
  <c r="H7" i="18"/>
  <c r="S5" i="18"/>
  <c r="H6" i="18"/>
  <c r="G6" i="19"/>
  <c r="H8" i="19" s="1"/>
  <c r="J24" i="11"/>
  <c r="G8" i="19"/>
  <c r="G7" i="19"/>
  <c r="P5" i="19"/>
  <c r="P4" i="19"/>
  <c r="P3" i="19"/>
  <c r="K7" i="16"/>
  <c r="L7" i="16" s="1"/>
  <c r="L12" i="16"/>
  <c r="K12" i="16"/>
  <c r="K6" i="16"/>
  <c r="K11" i="16"/>
  <c r="H7" i="19" l="1"/>
  <c r="R4" i="19"/>
  <c r="R5" i="19"/>
  <c r="U22" i="14"/>
  <c r="U21" i="14"/>
  <c r="T22" i="14"/>
  <c r="T21" i="14"/>
  <c r="T20" i="14"/>
  <c r="U15" i="14"/>
  <c r="U14" i="14"/>
  <c r="U16" i="14"/>
  <c r="J12" i="14"/>
  <c r="J11" i="14"/>
  <c r="I13" i="14"/>
  <c r="I12" i="14"/>
  <c r="I11" i="14"/>
  <c r="U17" i="14" l="1"/>
  <c r="U18" i="14"/>
  <c r="D24" i="11" l="1"/>
  <c r="F50" i="11"/>
  <c r="F24" i="11"/>
  <c r="T100" i="15"/>
  <c r="S100" i="15"/>
  <c r="R100" i="15"/>
  <c r="Q100" i="15"/>
  <c r="P100" i="15"/>
  <c r="L100" i="15"/>
  <c r="K100" i="15"/>
  <c r="M100" i="15" s="1"/>
  <c r="T99" i="15"/>
  <c r="S99" i="15"/>
  <c r="R99" i="15"/>
  <c r="Q99" i="15"/>
  <c r="P99" i="15"/>
  <c r="K99" i="15"/>
  <c r="M99" i="15" s="1"/>
  <c r="T98" i="15"/>
  <c r="S98" i="15"/>
  <c r="R98" i="15"/>
  <c r="Q98" i="15"/>
  <c r="P98" i="15"/>
  <c r="L98" i="15"/>
  <c r="K98" i="15"/>
  <c r="M98" i="15" s="1"/>
  <c r="J98" i="15"/>
  <c r="T97" i="15"/>
  <c r="S97" i="15"/>
  <c r="R97" i="15"/>
  <c r="Q97" i="15"/>
  <c r="P97" i="15"/>
  <c r="K97" i="15"/>
  <c r="J97" i="15"/>
  <c r="M97" i="15" s="1"/>
  <c r="T96" i="15"/>
  <c r="S96" i="15"/>
  <c r="R96" i="15"/>
  <c r="Q96" i="15"/>
  <c r="P96" i="15"/>
  <c r="K96" i="15"/>
  <c r="J96" i="15"/>
  <c r="M96" i="15" s="1"/>
  <c r="T95" i="15"/>
  <c r="S95" i="15"/>
  <c r="R95" i="15"/>
  <c r="Q95" i="15"/>
  <c r="P95" i="15"/>
  <c r="M95" i="15"/>
  <c r="U95" i="15" s="1"/>
  <c r="K95" i="15"/>
  <c r="J95" i="15"/>
  <c r="T94" i="15"/>
  <c r="S94" i="15"/>
  <c r="R94" i="15"/>
  <c r="Q94" i="15"/>
  <c r="P94" i="15"/>
  <c r="L94" i="15"/>
  <c r="K94" i="15"/>
  <c r="M94" i="15" s="1"/>
  <c r="T93" i="15"/>
  <c r="S93" i="15"/>
  <c r="R93" i="15"/>
  <c r="Q93" i="15"/>
  <c r="P93" i="15"/>
  <c r="L93" i="15"/>
  <c r="K93" i="15"/>
  <c r="M93" i="15" s="1"/>
  <c r="J93" i="15"/>
  <c r="T92" i="15"/>
  <c r="S92" i="15"/>
  <c r="R92" i="15"/>
  <c r="Q92" i="15"/>
  <c r="P92" i="15"/>
  <c r="L92" i="15"/>
  <c r="K92" i="15"/>
  <c r="J92" i="15"/>
  <c r="I92" i="15"/>
  <c r="M92" i="15" s="1"/>
  <c r="T91" i="15"/>
  <c r="S91" i="15"/>
  <c r="R91" i="15"/>
  <c r="Q91" i="15"/>
  <c r="P91" i="15"/>
  <c r="K91" i="15"/>
  <c r="M91" i="15" s="1"/>
  <c r="J91" i="15"/>
  <c r="T90" i="15"/>
  <c r="S90" i="15"/>
  <c r="R90" i="15"/>
  <c r="Q90" i="15"/>
  <c r="P90" i="15"/>
  <c r="M90" i="15"/>
  <c r="N90" i="15" s="1"/>
  <c r="K90" i="15"/>
  <c r="G69" i="15"/>
  <c r="F69" i="15"/>
  <c r="E69" i="15"/>
  <c r="D69" i="15"/>
  <c r="C69" i="15"/>
  <c r="B69" i="15"/>
  <c r="H68" i="15"/>
  <c r="H67" i="15"/>
  <c r="H66" i="15"/>
  <c r="H65" i="15"/>
  <c r="H64" i="15"/>
  <c r="H63" i="15"/>
  <c r="H62" i="15"/>
  <c r="H61" i="15"/>
  <c r="H60" i="15"/>
  <c r="H59" i="15"/>
  <c r="H58" i="15"/>
  <c r="H69" i="15" s="1"/>
  <c r="J9" i="14"/>
  <c r="J8" i="14"/>
  <c r="I9" i="14"/>
  <c r="I8" i="14"/>
  <c r="I7" i="14"/>
  <c r="K14" i="11"/>
  <c r="N99" i="15" l="1"/>
  <c r="U99" i="15"/>
  <c r="N97" i="15"/>
  <c r="U97" i="15"/>
  <c r="N92" i="15"/>
  <c r="U92" i="15"/>
  <c r="N94" i="15"/>
  <c r="U94" i="15"/>
  <c r="V94" i="15" s="1"/>
  <c r="N100" i="15"/>
  <c r="U100" i="15"/>
  <c r="U98" i="15"/>
  <c r="N98" i="15"/>
  <c r="N96" i="15"/>
  <c r="U96" i="15"/>
  <c r="V96" i="15" s="1"/>
  <c r="U91" i="15"/>
  <c r="N91" i="15"/>
  <c r="N93" i="15"/>
  <c r="U93" i="15"/>
  <c r="N95" i="15"/>
  <c r="U90" i="15"/>
  <c r="V95" i="15" s="1"/>
  <c r="T8" i="12"/>
  <c r="U8" i="12" s="1"/>
  <c r="U12" i="12"/>
  <c r="U11" i="12"/>
  <c r="T10" i="12"/>
  <c r="T11" i="12"/>
  <c r="H13" i="12"/>
  <c r="H12" i="12"/>
  <c r="H8" i="12"/>
  <c r="H7" i="12"/>
  <c r="U7" i="12" s="1"/>
  <c r="V8" i="12" s="1"/>
  <c r="F51" i="11"/>
  <c r="F53" i="11"/>
  <c r="F28" i="11"/>
  <c r="F25" i="11"/>
  <c r="T7" i="12"/>
  <c r="F40" i="11"/>
  <c r="F36" i="11"/>
  <c r="F35" i="11" s="1"/>
  <c r="F9" i="11"/>
  <c r="J47" i="11"/>
  <c r="K47" i="11" s="1"/>
  <c r="I47" i="11"/>
  <c r="H47" i="11"/>
  <c r="L47" i="11" s="1"/>
  <c r="J40" i="11"/>
  <c r="K40" i="11" s="1"/>
  <c r="I40" i="11"/>
  <c r="I35" i="11" s="1"/>
  <c r="H40" i="11"/>
  <c r="J36" i="11"/>
  <c r="I36" i="11"/>
  <c r="H36" i="11"/>
  <c r="H35" i="11" s="1"/>
  <c r="J21" i="11"/>
  <c r="L21" i="11" s="1"/>
  <c r="I21" i="11"/>
  <c r="H21" i="11"/>
  <c r="F21" i="11"/>
  <c r="E21" i="11"/>
  <c r="J14" i="11"/>
  <c r="I14" i="11"/>
  <c r="H14" i="11"/>
  <c r="F14" i="11"/>
  <c r="E14" i="11"/>
  <c r="J10" i="11"/>
  <c r="I10" i="11"/>
  <c r="H10" i="11"/>
  <c r="F10" i="11"/>
  <c r="E10" i="11"/>
  <c r="E9" i="11" s="1"/>
  <c r="V91" i="15" l="1"/>
  <c r="V92" i="15"/>
  <c r="V97" i="15"/>
  <c r="V90" i="15"/>
  <c r="V98" i="15"/>
  <c r="V93" i="15"/>
  <c r="V100" i="15"/>
  <c r="V99" i="15"/>
  <c r="V11" i="12"/>
  <c r="U9" i="12"/>
  <c r="E51" i="11"/>
  <c r="I8" i="12"/>
  <c r="E25" i="11"/>
  <c r="I9" i="11"/>
  <c r="H9" i="11"/>
  <c r="J35" i="11"/>
  <c r="L40" i="11"/>
  <c r="K35" i="11"/>
  <c r="K10" i="11"/>
  <c r="K36" i="11"/>
  <c r="L36" i="11"/>
  <c r="L14" i="11"/>
  <c r="L10" i="11"/>
  <c r="J9" i="11"/>
  <c r="K21" i="11"/>
  <c r="L35" i="11" l="1"/>
  <c r="L9" i="11"/>
  <c r="K9" i="11"/>
</calcChain>
</file>

<file path=xl/comments1.xml><?xml version="1.0" encoding="utf-8"?>
<comments xmlns="http://schemas.openxmlformats.org/spreadsheetml/2006/main">
  <authors>
    <author>CHEDORGE Daphne</author>
  </authors>
  <commentList>
    <comment ref="B15" authorId="0" shapeId="0">
      <text>
        <r>
          <rPr>
            <b/>
            <sz val="9"/>
            <color indexed="81"/>
            <rFont val="Tahoma"/>
            <family val="2"/>
          </rPr>
          <t>CHEDORGE Daphne:</t>
        </r>
        <r>
          <rPr>
            <sz val="9"/>
            <color indexed="81"/>
            <rFont val="Tahoma"/>
            <family val="2"/>
          </rPr>
          <t xml:space="preserve">
chiffre un peu surrestimé je pense, à discuter ? 
</t>
        </r>
      </text>
    </comment>
  </commentList>
</comments>
</file>

<file path=xl/comments2.xml><?xml version="1.0" encoding="utf-8"?>
<comments xmlns="http://schemas.openxmlformats.org/spreadsheetml/2006/main">
  <authors>
    <author>CHEDORGE Daphne</author>
  </authors>
  <commentList>
    <comment ref="A50" authorId="0" shapeId="0">
      <text>
        <r>
          <rPr>
            <b/>
            <sz val="9"/>
            <color indexed="81"/>
            <rFont val="Tahoma"/>
            <family val="2"/>
          </rPr>
          <t>CHEDORGE Daphne:</t>
        </r>
        <r>
          <rPr>
            <sz val="9"/>
            <color indexed="81"/>
            <rFont val="Tahoma"/>
            <family val="2"/>
          </rPr>
          <t xml:space="preserve">
Taux de plaintes parmi les victimes à faire</t>
        </r>
      </text>
    </comment>
    <comment ref="H72" authorId="0" shapeId="0">
      <text>
        <r>
          <rPr>
            <b/>
            <sz val="9"/>
            <color indexed="81"/>
            <rFont val="Tahoma"/>
            <family val="2"/>
          </rPr>
          <t>CHEDORGE Daphne:</t>
        </r>
        <r>
          <rPr>
            <sz val="9"/>
            <color indexed="81"/>
            <rFont val="Tahoma"/>
            <family val="2"/>
          </rPr>
          <t xml:space="preserve">
il faut tout sommer donc ça va prendre du temps, ne pas utiliser les "ou"</t>
        </r>
      </text>
    </comment>
    <comment ref="A98" authorId="0" shapeId="0">
      <text>
        <r>
          <rPr>
            <b/>
            <sz val="9"/>
            <color indexed="81"/>
            <rFont val="Tahoma"/>
            <family val="2"/>
          </rPr>
          <t>CHEDORGE Daphne:</t>
        </r>
        <r>
          <rPr>
            <sz val="9"/>
            <color indexed="81"/>
            <rFont val="Tahoma"/>
            <family val="2"/>
          </rPr>
          <t xml:space="preserve">
à vérifier : Immigrés sous représentés parmi les personnes en contact avec le public ? </t>
        </r>
      </text>
    </comment>
  </commentList>
</comments>
</file>

<file path=xl/sharedStrings.xml><?xml version="1.0" encoding="utf-8"?>
<sst xmlns="http://schemas.openxmlformats.org/spreadsheetml/2006/main" count="1805" uniqueCount="262">
  <si>
    <t>Violences physiques</t>
  </si>
  <si>
    <t>Effectifs bruts</t>
  </si>
  <si>
    <t>Effectifs pondérés</t>
  </si>
  <si>
    <t>Source : Enquête VRS 2022</t>
  </si>
  <si>
    <t>Harcèlement moral</t>
  </si>
  <si>
    <t>Injures</t>
  </si>
  <si>
    <t>Menaces</t>
  </si>
  <si>
    <t>Discriminations</t>
  </si>
  <si>
    <t>Pourcentage (avec NA)</t>
  </si>
  <si>
    <t>Pourcentage (sans NA)</t>
  </si>
  <si>
    <t>Taux de plaintes</t>
  </si>
  <si>
    <t>Fonction publique</t>
  </si>
  <si>
    <t>Secteur privé</t>
  </si>
  <si>
    <t>Figure 4 : Sentiment d'insécurité au travail selon l'employeur</t>
  </si>
  <si>
    <t>De temps en temps</t>
  </si>
  <si>
    <t>Jamais</t>
  </si>
  <si>
    <t>Rarement</t>
  </si>
  <si>
    <t>Souvent</t>
  </si>
  <si>
    <t>&lt;NA&gt;</t>
  </si>
  <si>
    <t>FP</t>
  </si>
  <si>
    <t>Privé</t>
  </si>
  <si>
    <t>Pourcentage</t>
  </si>
  <si>
    <t>Effectifs pond</t>
  </si>
  <si>
    <t>Dont victimes sur le lieu de travail</t>
  </si>
  <si>
    <t>Champ : Personnes en emploi de 18 à 64 ans , France hexagonale, La Réunion, Martinique et Guadeloupe</t>
  </si>
  <si>
    <t>Autre</t>
  </si>
  <si>
    <t>Cadres administratifs et techniques de la fonction publique</t>
  </si>
  <si>
    <t>Professions de l’enseignement secondaire, du supérieur et de la recherche </t>
  </si>
  <si>
    <t>Professions intermédiaires de la santé et du travail social</t>
  </si>
  <si>
    <t>Professions intermédiaires de la fonction publique (administration, sécurité)</t>
  </si>
  <si>
    <t>Professions de l’enseignement primaire et professionnel, de la formation continue et du sport</t>
  </si>
  <si>
    <t>Agents de service de la fonction publique et de la santé</t>
  </si>
  <si>
    <t>Ouvriers</t>
  </si>
  <si>
    <t>Policiers, militaires, pompiers</t>
  </si>
  <si>
    <t>Aides-soignants, employés d’accueil de la petite enfance et professions assimilées</t>
  </si>
  <si>
    <t>Employés administratifs de la fonction publique</t>
  </si>
  <si>
    <t>Dont personnes en contact avec le public</t>
  </si>
  <si>
    <t>Ensemble</t>
  </si>
  <si>
    <t>Atteintes aux personnes sur le lieu de travail par caractéristiques sociodémographiques</t>
  </si>
  <si>
    <t>Violences sexuelles physiques et non-physiques</t>
  </si>
  <si>
    <t>Part des femmes parmi les victimes</t>
  </si>
  <si>
    <t>Part des moins de 30 ans parmi les victimes</t>
  </si>
  <si>
    <t>Part des 50 ans et plus parmi les victimes</t>
  </si>
  <si>
    <t>Part des salariés en contact avec le public parmi les victimes</t>
  </si>
  <si>
    <t xml:space="preserve">Part dans la population de référence </t>
  </si>
  <si>
    <t xml:space="preserve">Lecture : Parmi les agents de la fonction publique victimes de violences physiques dans le cadre de leur travail, 52 % étaient des femmes, </t>
  </si>
  <si>
    <t xml:space="preserve">Lecture : Parmi les agents de la fonction publique victimes de menaces dans le cadre de leur métier, 19 % ont porté plainte, </t>
  </si>
  <si>
    <t>Pourcentage d'agents travaillant en contact avec le public</t>
  </si>
  <si>
    <t xml:space="preserve">Ensemble de la fonction publique </t>
  </si>
  <si>
    <t>PUB3FP_G</t>
  </si>
  <si>
    <t>Poids de chaque métier dans la pop</t>
  </si>
  <si>
    <t>Part des descendants d'immigrés parmi les victimes</t>
  </si>
  <si>
    <t>total_pond</t>
  </si>
  <si>
    <t>NA</t>
  </si>
  <si>
    <r>
      <t xml:space="preserve">Part des immigrés </t>
    </r>
    <r>
      <rPr>
        <b/>
        <sz val="10"/>
        <color rgb="FFFF0000"/>
        <rFont val="Arial"/>
        <family val="2"/>
      </rPr>
      <t>parmi</t>
    </r>
    <r>
      <rPr>
        <b/>
        <sz val="10"/>
        <color theme="1"/>
        <rFont val="Arial"/>
        <family val="2"/>
      </rPr>
      <t xml:space="preserve"> les victimes</t>
    </r>
  </si>
  <si>
    <t>AAPCTXTE_8_W</t>
  </si>
  <si>
    <t>Contexte de la (dernière) exhibition sexuelle en N ou N-1</t>
  </si>
  <si>
    <t>W_CONTEXTE_HSEX</t>
  </si>
  <si>
    <t>Contexte des (derniers) propos ou actes répétés à caractère sexuel en N ou N-1</t>
  </si>
  <si>
    <t>X</t>
  </si>
  <si>
    <t>VPSCTXTE_4_W</t>
  </si>
  <si>
    <t>Contexte des (derniers) attouchements ou baiser forcé en N ou N-1</t>
  </si>
  <si>
    <t>VPSCTXTE_3_W</t>
  </si>
  <si>
    <t>Contexte du (dernier) rapport sexuel forcé en N ou N-1</t>
  </si>
  <si>
    <t>VPSCTXTE_2_W</t>
  </si>
  <si>
    <t>Contexte de la (dernière) tentative de rapport sexuel forcé en N ou N-1</t>
  </si>
  <si>
    <t xml:space="preserve">Lorsque plusieurs lignes sont d'une même couleur, cela signifie qu'elles servent à construire un indicateur (ligne du haut), La ligne tout en bas sert à déterminer combien d'individus sont concernés, </t>
  </si>
  <si>
    <r>
      <t>Partie A : Fonction publique :</t>
    </r>
    <r>
      <rPr>
        <b/>
        <sz val="11"/>
        <color theme="1"/>
        <rFont val="Calibri Light"/>
        <family val="2"/>
        <scheme val="major"/>
      </rPr>
      <t xml:space="preserve"> Champ= 14 730 personnes, soit 5 613 228 avec notre pondération </t>
    </r>
  </si>
  <si>
    <t>Nombre total de victimes (tous contextes : 2439, soit 937 862)</t>
  </si>
  <si>
    <t>Nombre total de victimes en N-1 : 2149, soit 822664</t>
  </si>
  <si>
    <t>Nombre total de victimes sur le lieu de travail : 1186, soit 472 727</t>
  </si>
  <si>
    <t>Effectifs globaux victimations en N-1</t>
  </si>
  <si>
    <t>Effectifs globaux victimations (avec NA)</t>
  </si>
  <si>
    <t>Effectifs globaux victimations (sans NA)</t>
  </si>
  <si>
    <t xml:space="preserve">Dont victimations sur le lieu de travail </t>
  </si>
  <si>
    <t>Ensemble des violences sexuelles</t>
  </si>
  <si>
    <r>
      <t xml:space="preserve">Violences physiques sexuelles                                                                                                     </t>
    </r>
    <r>
      <rPr>
        <i/>
        <sz val="11"/>
        <rFont val="Calibri Light"/>
        <family val="2"/>
        <scheme val="major"/>
      </rPr>
      <t>Dont…</t>
    </r>
  </si>
  <si>
    <t>Tentative de rapport sexuel forcé</t>
  </si>
  <si>
    <t>Rapport sexuel forcé</t>
  </si>
  <si>
    <t>Attouchements ou baiser forcé</t>
  </si>
  <si>
    <r>
      <t xml:space="preserve">Violences sexuelles non physiques                                                                                               </t>
    </r>
    <r>
      <rPr>
        <i/>
        <sz val="11"/>
        <color theme="1"/>
        <rFont val="Calibri Light"/>
        <family val="2"/>
        <scheme val="major"/>
      </rPr>
      <t>Dont…</t>
    </r>
  </si>
  <si>
    <t>Pression sexuelle grave + Propos ou actes répétés à caractère sexuel</t>
  </si>
  <si>
    <t>Exhibition sexuelle</t>
  </si>
  <si>
    <r>
      <t xml:space="preserve">Atteintes à la personnalité                                                                                                                    </t>
    </r>
    <r>
      <rPr>
        <i/>
        <sz val="11"/>
        <color theme="1"/>
        <rFont val="Calibri Light"/>
        <family val="2"/>
        <scheme val="major"/>
      </rPr>
      <t>Dont…</t>
    </r>
  </si>
  <si>
    <t>Diffusion de photos, vidéos ou d’informations personnelles dans le but de nuire</t>
  </si>
  <si>
    <t>Usurpation d'identité</t>
  </si>
  <si>
    <t xml:space="preserve">Ensemble Fonction publique </t>
  </si>
  <si>
    <t>Champ : Personnes en emploi (Situaeu) de 18 à 64 ans , France hexagonale, La Réunion, Martinique et Guadeloupe</t>
  </si>
  <si>
    <r>
      <t xml:space="preserve">Partie B : Secteur privé, </t>
    </r>
    <r>
      <rPr>
        <b/>
        <sz val="11"/>
        <color theme="1"/>
        <rFont val="Calibri Light"/>
        <family val="2"/>
        <scheme val="major"/>
      </rPr>
      <t>Champ = 30 395 personnes, soit 19 155 122 avec notre pondération</t>
    </r>
  </si>
  <si>
    <t>Nombre de victimes : 4456, soit 2 784 078</t>
  </si>
  <si>
    <t>Nombre total de victimes en N-1 : 3898, soit 2438698</t>
  </si>
  <si>
    <t>Nombre de victimes sur le lieu de travail : 1826, soit 1 166 225</t>
  </si>
  <si>
    <t xml:space="preserve">Ensemble des violences sexuelles </t>
  </si>
  <si>
    <r>
      <t xml:space="preserve">Violences physiques sexuelles                                                                                                     </t>
    </r>
    <r>
      <rPr>
        <i/>
        <sz val="11"/>
        <color theme="1"/>
        <rFont val="Calibri Light"/>
        <family val="2"/>
        <scheme val="major"/>
      </rPr>
      <t>Dont…</t>
    </r>
  </si>
  <si>
    <t>Tentative de dernier rapport sexuel forcé</t>
  </si>
  <si>
    <t>Dernier rapport sexuel forcé</t>
  </si>
  <si>
    <r>
      <t xml:space="preserve">Violences sexuelles non physiques                                                                                                 </t>
    </r>
    <r>
      <rPr>
        <i/>
        <sz val="11"/>
        <color theme="1"/>
        <rFont val="Calibri Light"/>
        <family val="2"/>
        <scheme val="major"/>
      </rPr>
      <t>Dont…</t>
    </r>
  </si>
  <si>
    <r>
      <t xml:space="preserve">Atteintes à la personnalité  (diffusion d'informations personnelles dans le but de nuire + usurpation d'identité)                                                                                                             </t>
    </r>
    <r>
      <rPr>
        <i/>
        <sz val="11"/>
        <color theme="1"/>
        <rFont val="Calibri Light"/>
        <family val="2"/>
        <scheme val="major"/>
      </rPr>
      <t>Dont…</t>
    </r>
  </si>
  <si>
    <t>Ensemble privé</t>
  </si>
  <si>
    <t>VPSCTXTE_1_W</t>
  </si>
  <si>
    <t>Contexte des (dernières) violences physiques en dehors de faits à caractère sexuel en N ou N-1</t>
  </si>
  <si>
    <t>AAPCTXTE_4_W</t>
  </si>
  <si>
    <t>Contexte des (dernières) insultes ou injures en N ou N-1</t>
  </si>
  <si>
    <t>AAPCTXTE_3_W</t>
  </si>
  <si>
    <t>Contexte des (dernières) menaces en N ou N-1</t>
  </si>
  <si>
    <t>DISCTXTE_W</t>
  </si>
  <si>
    <t>Contexte de la (dernière) discrimination en N ou N-1</t>
  </si>
  <si>
    <t>Ajout atteinte a la personnes</t>
  </si>
  <si>
    <t xml:space="preserve">NA : </t>
  </si>
  <si>
    <t>Public</t>
  </si>
  <si>
    <t>33 Cadres administratifs et techniques de la fonction publique</t>
  </si>
  <si>
    <t>34A+34B Professions de l’enseignement secondaire, du supérieur et de la recherche </t>
  </si>
  <si>
    <t>42 Professions de l’enseignement primaire et professionnel, de la formation continue et du sport</t>
  </si>
  <si>
    <t>43 Professions intermédiaires de la santé et du travail social</t>
  </si>
  <si>
    <t>45 Professions intermédiaires de la fonction publique (administration, sécurité)</t>
  </si>
  <si>
    <t>52A Employés administratifs de la fonction publique</t>
  </si>
  <si>
    <t>52B Agents de service de la fonction publique et de la santé</t>
  </si>
  <si>
    <t>52C Aides-soignants, employés d’accueil de la petite enfance et professions assimilées</t>
  </si>
  <si>
    <t>53 Policiers, militaires, pompiers</t>
  </si>
  <si>
    <t>6 Ouvriers</t>
  </si>
  <si>
    <t>Autres</t>
  </si>
  <si>
    <t>Effectifs brut de l'ensemble des violences décrites</t>
  </si>
  <si>
    <t xml:space="preserve">Part dans la pop de reference est censée etre bone a chaque fois mais pas 'lensemble " </t>
  </si>
  <si>
    <t>34R</t>
  </si>
  <si>
    <t>52A</t>
  </si>
  <si>
    <t>52B</t>
  </si>
  <si>
    <t>52C</t>
  </si>
  <si>
    <t>pcc</t>
  </si>
  <si>
    <t>VPS</t>
  </si>
  <si>
    <t>AAPCTXTE_2_W</t>
  </si>
  <si>
    <t>Contexte des (derniers) propos ou actes répétés sans caractère sexuel en N ou N-1</t>
  </si>
  <si>
    <t>Au travail (refus d'une promotion ou d'une augmentation par exemple)</t>
  </si>
  <si>
    <t>De votre métier (y compris stage)</t>
  </si>
  <si>
    <t>LIENMIGRATION</t>
  </si>
  <si>
    <t>Lien à la migration</t>
  </si>
  <si>
    <t>A calculer</t>
  </si>
  <si>
    <t>im</t>
  </si>
  <si>
    <t>descen</t>
  </si>
  <si>
    <t>Descendant d'immigré</t>
  </si>
  <si>
    <t>Immigré</t>
  </si>
  <si>
    <t>Sans lien à la migration</t>
  </si>
  <si>
    <t>ENS VS</t>
  </si>
  <si>
    <t>Im</t>
  </si>
  <si>
    <t>des</t>
  </si>
  <si>
    <t>PCLCAPUB</t>
  </si>
  <si>
    <t>Emploi en contact direct avec le public</t>
  </si>
  <si>
    <t>Non</t>
  </si>
  <si>
    <t>Oui</t>
  </si>
  <si>
    <t>Dont contact avec le public</t>
  </si>
  <si>
    <t>Ens</t>
  </si>
  <si>
    <t>W</t>
  </si>
  <si>
    <t>VPSTYDCL_1</t>
  </si>
  <si>
    <t>Déclaration en commissariat ou gendarmerie pour les (dernières) violences physiques en dehors de faits à caractère sexuel en N ou N-1</t>
  </si>
  <si>
    <t>Déposé plainte</t>
  </si>
  <si>
    <t>Fait une déclaration de type main courante</t>
  </si>
  <si>
    <t>AAPTYDCL_2</t>
  </si>
  <si>
    <t>Déclaration en commissariat ou gendarmerie pour les (derniers) propos ou actes répétés sans caractère sexuel en N ou N-1</t>
  </si>
  <si>
    <t>Renoncé à faire une déclaration une fois sur place</t>
  </si>
  <si>
    <t>AAPTYDCL_4</t>
  </si>
  <si>
    <t>Déclaration en commissariat ou gendarmerie pour les (dernières) insultes ou injures en N ou N-1</t>
  </si>
  <si>
    <t>AAPTYDCL_3</t>
  </si>
  <si>
    <t>Déclaration en commissariat ou gendarmerie pour les (dernières) menaces en N ou N-1</t>
  </si>
  <si>
    <t>DISTYDCL</t>
  </si>
  <si>
    <t>Déclaration en commissariat ou gendarmerie pour la (dernière) discrimination en N ou N-1</t>
  </si>
  <si>
    <t>VPSTYDCL_2</t>
  </si>
  <si>
    <t>Déclaration en commissariat ou gendarmerie pour la (dernière) tentative de rapport sexuel forcé en N ou N-1</t>
  </si>
  <si>
    <t>VPSTYDCL_3</t>
  </si>
  <si>
    <t>Déclaration en commissariat ou gendarmerie pour le (dernier) rapport sexuel forcé en N ou N-1</t>
  </si>
  <si>
    <t>VPSTYDCL_4</t>
  </si>
  <si>
    <t>Déclaration en commissariat ou gendarmerie pour les (derniers) attouchements ou baiser forcé en N ou N-1</t>
  </si>
  <si>
    <t>W_PLAINTE_HSEX</t>
  </si>
  <si>
    <t>Déclaration en commissariat ou gendarmerie pour les (derniers) propos ou actes répétés à caractère sexuel en N ou N-1</t>
  </si>
  <si>
    <t>AAPTYDCL_8</t>
  </si>
  <si>
    <t>Déclaration en commissariat ou gendarmerie pour l' (la dernière) exhibition sexuelle en N ou N-1</t>
  </si>
  <si>
    <t>Ensemble public</t>
  </si>
  <si>
    <t>dont plaintes</t>
  </si>
  <si>
    <t>Dont plaintes</t>
  </si>
  <si>
    <t>Ensemble des atteintes</t>
  </si>
  <si>
    <t>Moins de 30 ans</t>
  </si>
  <si>
    <t>Immigrés</t>
  </si>
  <si>
    <t>Descendants d'immigrés</t>
  </si>
  <si>
    <t>Violences sexuelles</t>
  </si>
  <si>
    <t>Prévalence pour 100 salariés</t>
  </si>
  <si>
    <t>Total</t>
  </si>
  <si>
    <t>Salariés du privé</t>
  </si>
  <si>
    <t xml:space="preserve">Ensemble de la Fonction publique </t>
  </si>
  <si>
    <t>Cadres administratifs et techniques</t>
  </si>
  <si>
    <t>Professions intermédiaires de l'administration et la sécurité</t>
  </si>
  <si>
    <t>Employés administratifs</t>
  </si>
  <si>
    <t>Agents de service</t>
  </si>
  <si>
    <t>Aides-soignants, petite enfance et professions assimilées</t>
  </si>
  <si>
    <t>Autre contexte</t>
  </si>
  <si>
    <t>Professions de l’enseignement primaire et professionnel, formation continue, sport</t>
  </si>
  <si>
    <t>En %</t>
  </si>
  <si>
    <t>50 ans ou plus</t>
  </si>
  <si>
    <t>Salariés du secteur privé</t>
  </si>
  <si>
    <t>Agents de la fonction publique</t>
  </si>
  <si>
    <t>Figure 9 : Sentiment d'insécurité au travail</t>
  </si>
  <si>
    <t>30-49 ans</t>
  </si>
  <si>
    <t>Poids dans les effectifs de la fonction publique</t>
  </si>
  <si>
    <t>Atteintes subies dans d'autres contextes</t>
  </si>
  <si>
    <t>Ensemble tous contextes confondus</t>
  </si>
  <si>
    <t>dont...</t>
  </si>
  <si>
    <t>Violences sexuelles (physiques ou non-physiques)</t>
  </si>
  <si>
    <t>Non précisé</t>
  </si>
  <si>
    <t>Professionnel</t>
  </si>
  <si>
    <t>Part dans les atteintes décrites dans le contexte professionnel</t>
  </si>
  <si>
    <t>Figure 8 : Part des atteintes en milieu professionnel ayant fait l'objet d'une plainte</t>
  </si>
  <si>
    <t>Atteintes subies dans le contexte professionnel</t>
  </si>
  <si>
    <t>Dont victimes d'atteintes dans le contexte professionnel</t>
  </si>
  <si>
    <t>Figure 4 : Famille de métiers des agents victimes de violences dans un contexte professionnel</t>
  </si>
  <si>
    <t>Source : Enquête VRS 2023</t>
  </si>
  <si>
    <t xml:space="preserve">Figure complémentaire 1  : Répartition par famille de métiers des atteintes subies dans le cadre professionnel par les agents de la fonction publique </t>
  </si>
  <si>
    <t>Ensemble des atteintes dans le cadre professionnel</t>
  </si>
  <si>
    <t>Poids du métier dans les effectifs de la Fonction publique</t>
  </si>
  <si>
    <t>Proportion d'agents travaillant en contact avec le public</t>
  </si>
  <si>
    <t>Figure complémentaire 2 : Sentiment d'insécurité au travail dans la fonction publique en 2022, selon la famille de métiers</t>
  </si>
  <si>
    <t>Rarement ou jamais</t>
  </si>
  <si>
    <t>Figure complémentaire 3 : Sentiment d'insécurité au travail parmi les salariés de la fonction publique et du secteur privé en 2022, selon le sexe</t>
  </si>
  <si>
    <t>Femmes</t>
  </si>
  <si>
    <t>Hommes</t>
  </si>
  <si>
    <t>Figure complémentaire 4 : Sentiment d'insécurité au travail parmi les salariés de la fonction publique et du secteur privé, selon l'âge</t>
  </si>
  <si>
    <t>Moins de 30 ans</t>
  </si>
  <si>
    <t>Entre 30 et 49 ans</t>
  </si>
  <si>
    <t>50 ans et plus</t>
  </si>
  <si>
    <t>Pour maquettage :</t>
  </si>
  <si>
    <t>Je n'ai pas réussi à le faire, mais il faudrait faire ce tableau avec les barres à l'horizontal et non à la verticale</t>
  </si>
  <si>
    <t>Note : La catégorie "autre contexte" regroupe les modalités suivantes : Activité de loisir, études ou scolarité, activité sportive, activité associative, autre contexte.</t>
  </si>
  <si>
    <t>Professions de l’enseignement primaire et professionnel, formation continue et sport</t>
  </si>
  <si>
    <t>Champ : Salariés de la fonction publique ou du secteur privé résidant en logement ordinaire, en France métropolitaine, Martinique, Guadeloupe ou à La Réunion.</t>
  </si>
  <si>
    <t>Champ : Atteintes à la personne (hors violences conjugales) décrites par les salariés de la fonction publique ou du secteur privé résidant en logement ordinaire, en France métropolitaine, Martinique, Guadeloupe ou à La Réunion.</t>
  </si>
  <si>
    <t>Champ : Atteintes à la personne décrites dans le contexte du métier par les salariés de la fonction publique ou du secteur privé résidant en logement ordinaire, en France métropolitaine, Martinique, Guadeloupe ou à La Réunion.</t>
  </si>
  <si>
    <t>Champ : Atteintes à la personne décrites dans le contexte du métier par les salariés de la fonction publique résidant en logement ordinaire, en France métropolitaine, Martinique, Guadeloupe ou à La Réunion.</t>
  </si>
  <si>
    <t>Source : Enquête VRS 2023.</t>
  </si>
  <si>
    <t>en %</t>
  </si>
  <si>
    <t>Répartition des agents parmi les effectifs de la fonction publique</t>
  </si>
  <si>
    <t>Part des atteintes subies par des personnes en contact avec le public</t>
  </si>
  <si>
    <t xml:space="preserve">Part des salariés en contact avec le public </t>
  </si>
  <si>
    <t>Figure 1 : Victimes d'atteintes à la personne parmi les agents de la fonction publique et les salariés du secteur privé en 2022</t>
  </si>
  <si>
    <t>Figure 2 : Contexte dans lequel se sont déroulées les atteintes subies - hors violences conjugales - selon le type d'atteinte</t>
  </si>
  <si>
    <t xml:space="preserve">Part des femmes parmi les personnes en emploi </t>
  </si>
  <si>
    <t>Part dans les personnes en emploi</t>
  </si>
  <si>
    <r>
      <t>Figure 4 : F</t>
    </r>
    <r>
      <rPr>
        <b/>
        <sz val="11"/>
        <rFont val="Arial"/>
        <family val="2"/>
      </rPr>
      <t>amille de métiers des agents publics victimes de violences dans un contexte professionnel</t>
    </r>
  </si>
  <si>
    <t>Figure 3 : Part des atteintes dans un cadre professionnel subies par des personnes en contact avec le public, selon le type d'atteinte</t>
  </si>
  <si>
    <t>Figure 5 : Part des atteintes dans un cadre professionnel décrites par des femmes, selon le type d'atteinte</t>
  </si>
  <si>
    <t>Figure 6 : Répartition selon l'âge de la victime des atteintes subies dans un cadre professionnel, par type d'atteinte</t>
  </si>
  <si>
    <t>Figure 7 : Part des atteintes dans un cadre professionnel subies par des immigrés ou des descendants d'immigrés</t>
  </si>
  <si>
    <t>Note : Contrairement aux autres figures de cette publication, les atteintes décrites ici portent uniquement sur l'année 2023 (voir encadré Source et méthodologie).</t>
  </si>
  <si>
    <t>Lecture : En 2022, parmi les agents de la fonction publique, 15,8 % ont été victimes d'au moins une atteinte à la personne, quel qu'en soit le contexte ; 6,7 % ont subi des injures et 3,7 % des violences sexuelles (physiques ou non physiques).</t>
  </si>
  <si>
    <t>Note : l'ensemble des données présentes dans ce document sont les mêmes qui ont été utilisées dans l'étude, mais arrondie de manière plus fine.</t>
  </si>
  <si>
    <t>Lecture : Dans la fonction publique, 45,5 % des atteintes décrites par les agents (hors violences conjugales) sont associées au contexte professionnel, 36,4 % à un autre contexte, et 18,1 % à un contexte non précisé. Parmi les actes de harcèlement moral, 60,8 % sont décrits dans le contexte professionnel.</t>
  </si>
  <si>
    <t>Lecture : Dans la fonction publique, parmi toutes les menaces ayant eu lieu dans le contexte professionnel, 97 ,3% étaient subies par des agents en contact avec le public, alors que ceux-ci représentent 84,8 % des effectifs.</t>
  </si>
  <si>
    <t>Lecture : Dans la fonction publique, 16,8 % des atteintes décrites dans le contexte professionnel (violences physiques ou sexuelles, injures, menaces, harcèlement moral ou encore dixcriminations) sont subies par des policiers, militaires ou pompiers alors que ces métiers ne représentent que 5,0 % des effectifs.</t>
  </si>
  <si>
    <t>Lecture : Dans la fonction publique, 47,2 % des violences physiques subies dans le cadre professionnel l'étaient par des femmes, alors que celles-ci représentent 63,9 % des effectifs</t>
  </si>
  <si>
    <t xml:space="preserve">Lecture : Dans la fonction publique, 18,5 % des atteintes subies dans le contexte professionnel le sont par des agents de moins de 30 ans, quand ceux-ci représentent 12,8 % des agents. </t>
  </si>
  <si>
    <t>Lecture : Dans la fonction publique, 4,3 % des violences physiques décrites dans le contexte professionnel sont subies par des immigrés, quand ceux-ci représentent 7,3 % des effectifs.</t>
  </si>
  <si>
    <t xml:space="preserve">Lecture : Parmi les menaces subies par des agents de la fonction publique dans le cadre professionnel, 24,9 % ont fait l'objet d'un dépôt de plainte. </t>
  </si>
  <si>
    <t>Lecture : En 2023, 49,5 % des agents de la fonction publique déclarent ne jamais se sentir en insécurité sur leur lieu de travail (face aux usagers, clients, collègues, etc.).</t>
  </si>
  <si>
    <t xml:space="preserve">Lecture : Dans la fonction publique, 30,8 % des menaces et 36,7 % des actes de violence physique (hors violences sexuelles) subis dans le cadre professionnel concernent des policiers, militaires ou pompiers, quand ceux-ci représentent 5,0 % des effectifs. </t>
  </si>
  <si>
    <t>Lecture : En 2023, 22,4 % des policiers, militaires et pompiers déclarent se sentir souvent en insécurité sur leur lieu de travail.</t>
  </si>
  <si>
    <t>Lecture : En 2023, 6,9% des femmes de la fonction publique déclarent se sentir souvent en insécurité sur leur lieu de travail.</t>
  </si>
  <si>
    <t>Lecture : En 2023, 8,0 % des agents de moins de 30 ans de la fonction publique déclarent se sentir souvent en insécurité sur leur lieu de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</si>
</sst>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
  </numFmts>
  <fonts count="44" x14ac:knownFonts="1">
    <font>
      <sz val="11"/>
      <color theme="1"/>
      <name val="Calibri"/>
      <family val="2"/>
      <scheme val="minor"/>
    </font>
    <font>
      <sz val="10"/>
      <color theme="1"/>
      <name val="Arial"/>
      <family val="2"/>
    </font>
    <font>
      <b/>
      <sz val="10"/>
      <color theme="1"/>
      <name val="Arial"/>
      <family val="2"/>
    </font>
    <font>
      <b/>
      <sz val="10"/>
      <name val="Arial"/>
      <family val="2"/>
    </font>
    <font>
      <i/>
      <sz val="10"/>
      <color theme="1"/>
      <name val="Arial"/>
      <family val="2"/>
    </font>
    <font>
      <b/>
      <sz val="10"/>
      <color rgb="FF000000"/>
      <name val="Arial"/>
      <family val="2"/>
    </font>
    <font>
      <sz val="10"/>
      <color rgb="FF000000"/>
      <name val="Arial"/>
      <family val="2"/>
    </font>
    <font>
      <sz val="10"/>
      <color theme="5"/>
      <name val="Arial"/>
      <family val="2"/>
    </font>
    <font>
      <sz val="10"/>
      <name val="Arial"/>
      <family val="2"/>
    </font>
    <font>
      <sz val="10"/>
      <color rgb="FFFF0000"/>
      <name val="Arial"/>
      <family val="2"/>
    </font>
    <font>
      <sz val="9"/>
      <color indexed="81"/>
      <name val="Tahoma"/>
      <family val="2"/>
    </font>
    <font>
      <b/>
      <sz val="9"/>
      <color indexed="81"/>
      <name val="Tahoma"/>
      <family val="2"/>
    </font>
    <font>
      <b/>
      <sz val="8"/>
      <color rgb="FF000000"/>
      <name val="DejaVu Sans"/>
      <family val="2"/>
    </font>
    <font>
      <sz val="8"/>
      <color theme="1"/>
      <name val="DejaVu Sans"/>
      <family val="2"/>
    </font>
    <font>
      <sz val="8"/>
      <color rgb="FF000000"/>
      <name val="DejaVu Sans"/>
      <family val="2"/>
    </font>
    <font>
      <i/>
      <sz val="8"/>
      <color rgb="FFB0B0B0"/>
      <name val="DejaVu Sans"/>
      <family val="2"/>
    </font>
    <font>
      <b/>
      <sz val="10"/>
      <color rgb="FFFF0000"/>
      <name val="Arial"/>
      <family val="2"/>
    </font>
    <font>
      <sz val="11"/>
      <color theme="1"/>
      <name val="Calibri Light"/>
      <family val="2"/>
      <scheme val="major"/>
    </font>
    <font>
      <b/>
      <sz val="11"/>
      <color theme="1"/>
      <name val="Calibri Light"/>
      <family val="2"/>
      <scheme val="major"/>
    </font>
    <font>
      <sz val="11"/>
      <color rgb="FF000000"/>
      <name val="Calibri Light"/>
      <family val="2"/>
      <scheme val="major"/>
    </font>
    <font>
      <sz val="11"/>
      <name val="Calibri Light"/>
      <family val="2"/>
      <scheme val="major"/>
    </font>
    <font>
      <i/>
      <sz val="11"/>
      <name val="Calibri Light"/>
      <family val="2"/>
      <scheme val="major"/>
    </font>
    <font>
      <i/>
      <sz val="11"/>
      <color theme="1"/>
      <name val="Calibri Light"/>
      <family val="2"/>
      <scheme val="major"/>
    </font>
    <font>
      <b/>
      <sz val="10"/>
      <color theme="5"/>
      <name val="Arial"/>
      <family val="2"/>
    </font>
    <font>
      <sz val="11"/>
      <color rgb="FFFF0000"/>
      <name val="Calibri"/>
      <family val="2"/>
      <scheme val="minor"/>
    </font>
    <font>
      <sz val="9"/>
      <color theme="1"/>
      <name val="Arial"/>
      <family val="2"/>
    </font>
    <font>
      <sz val="10"/>
      <color rgb="FF7030A0"/>
      <name val="Arial"/>
      <family val="2"/>
    </font>
    <font>
      <i/>
      <sz val="10"/>
      <name val="Arial"/>
      <family val="2"/>
    </font>
    <font>
      <b/>
      <sz val="10"/>
      <color rgb="FF7030A0"/>
      <name val="Arial"/>
      <family val="2"/>
    </font>
    <font>
      <sz val="9"/>
      <name val="Arial"/>
      <family val="2"/>
    </font>
    <font>
      <sz val="11"/>
      <color theme="1"/>
      <name val="Arial"/>
      <family val="2"/>
    </font>
    <font>
      <b/>
      <sz val="11"/>
      <color theme="1"/>
      <name val="Arial"/>
      <family val="2"/>
    </font>
    <font>
      <sz val="8"/>
      <color theme="0" tint="-0.34998626667073579"/>
      <name val="DejaVu Sans"/>
      <family val="2"/>
    </font>
    <font>
      <b/>
      <sz val="11"/>
      <color rgb="FFFF0000"/>
      <name val="Calibri"/>
      <family val="2"/>
      <scheme val="minor"/>
    </font>
    <font>
      <sz val="10"/>
      <color indexed="8"/>
      <name val="Arial"/>
      <family val="2"/>
    </font>
    <font>
      <b/>
      <sz val="10"/>
      <color indexed="8"/>
      <name val="Arial"/>
      <family val="2"/>
    </font>
    <font>
      <sz val="11"/>
      <color theme="1"/>
      <name val="Calibri"/>
      <family val="2"/>
      <scheme val="minor"/>
    </font>
    <font>
      <sz val="10"/>
      <color rgb="FF0070C0"/>
      <name val="Arial"/>
      <family val="2"/>
    </font>
    <font>
      <sz val="8"/>
      <color theme="4" tint="0.39997558519241921"/>
      <name val="DejaVu Sans"/>
      <family val="2"/>
    </font>
    <font>
      <b/>
      <sz val="11"/>
      <name val="Arial"/>
      <family val="2"/>
    </font>
    <font>
      <i/>
      <sz val="9"/>
      <color theme="1"/>
      <name val="Arial"/>
      <family val="2"/>
    </font>
    <font>
      <i/>
      <sz val="10"/>
      <color theme="5"/>
      <name val="Arial"/>
      <family val="2"/>
    </font>
    <font>
      <sz val="11"/>
      <name val="Arial"/>
      <family val="2"/>
    </font>
    <font>
      <sz val="11"/>
      <name val="Calibri"/>
      <family val="2"/>
      <scheme val="minor"/>
    </font>
  </fonts>
  <fills count="14">
    <fill>
      <patternFill patternType="none"/>
    </fill>
    <fill>
      <patternFill patternType="gray125"/>
    </fill>
    <fill>
      <patternFill patternType="solid">
        <fgColor rgb="FFF4F8F9"/>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bgColor indexed="64"/>
      </patternFill>
    </fill>
    <fill>
      <patternFill patternType="solid">
        <fgColor rgb="FFFFFFFF"/>
        <bgColor indexed="64"/>
      </patternFill>
    </fill>
    <fill>
      <patternFill patternType="solid">
        <fgColor rgb="FFFF0000"/>
        <bgColor indexed="64"/>
      </patternFill>
    </fill>
    <fill>
      <patternFill patternType="solid">
        <fgColor rgb="FFFFFFCC"/>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rgb="FFD6DADC"/>
      </right>
      <top/>
      <bottom style="medium">
        <color rgb="FFD6DADC"/>
      </bottom>
      <diagonal/>
    </border>
    <border>
      <left/>
      <right style="medium">
        <color rgb="FFD6DADC"/>
      </right>
      <top/>
      <bottom/>
      <diagonal/>
    </border>
    <border>
      <left style="medium">
        <color rgb="FFD6DADC"/>
      </left>
      <right style="medium">
        <color rgb="FFD6DADC"/>
      </right>
      <top/>
      <bottom/>
      <diagonal/>
    </border>
    <border>
      <left style="medium">
        <color rgb="FFD6DADC"/>
      </left>
      <right style="medium">
        <color rgb="FFD6DADC"/>
      </right>
      <top/>
      <bottom style="medium">
        <color rgb="FFD6DADC"/>
      </bottom>
      <diagonal/>
    </border>
    <border>
      <left style="thin">
        <color indexed="64"/>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theme="0"/>
      </bottom>
      <diagonal/>
    </border>
    <border>
      <left style="thin">
        <color auto="1"/>
      </left>
      <right/>
      <top style="thin">
        <color auto="1"/>
      </top>
      <bottom style="thin">
        <color theme="0"/>
      </bottom>
      <diagonal/>
    </border>
    <border>
      <left style="thin">
        <color auto="1"/>
      </left>
      <right style="thin">
        <color auto="1"/>
      </right>
      <top style="thin">
        <color theme="0"/>
      </top>
      <bottom style="thin">
        <color theme="0"/>
      </bottom>
      <diagonal/>
    </border>
    <border>
      <left style="thin">
        <color auto="1"/>
      </left>
      <right/>
      <top style="thin">
        <color theme="0"/>
      </top>
      <bottom style="thin">
        <color theme="0"/>
      </bottom>
      <diagonal/>
    </border>
    <border>
      <left style="thin">
        <color auto="1"/>
      </left>
      <right style="thin">
        <color auto="1"/>
      </right>
      <top style="thin">
        <color theme="0"/>
      </top>
      <bottom style="thin">
        <color auto="1"/>
      </bottom>
      <diagonal/>
    </border>
    <border>
      <left style="thin">
        <color auto="1"/>
      </left>
      <right/>
      <top style="thin">
        <color theme="0"/>
      </top>
      <bottom style="thin">
        <color auto="1"/>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auto="1"/>
      </right>
      <top style="thin">
        <color indexed="64"/>
      </top>
      <bottom style="thin">
        <color auto="1"/>
      </bottom>
      <diagonal/>
    </border>
    <border>
      <left style="thin">
        <color indexed="64"/>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1"/>
      </left>
      <right style="thin">
        <color theme="0"/>
      </right>
      <top style="thin">
        <color theme="0"/>
      </top>
      <bottom style="thin">
        <color theme="0"/>
      </bottom>
      <diagonal/>
    </border>
    <border>
      <left style="thin">
        <color theme="0"/>
      </left>
      <right/>
      <top/>
      <bottom style="thin">
        <color theme="0"/>
      </bottom>
      <diagonal/>
    </border>
    <border>
      <left style="thin">
        <color theme="1"/>
      </left>
      <right style="thin">
        <color theme="0"/>
      </right>
      <top style="thin">
        <color indexed="64"/>
      </top>
      <bottom style="thin">
        <color indexed="64"/>
      </bottom>
      <diagonal/>
    </border>
    <border>
      <left style="thin">
        <color theme="1"/>
      </left>
      <right style="thin">
        <color theme="0"/>
      </right>
      <top style="thin">
        <color indexed="64"/>
      </top>
      <bottom style="thin">
        <color theme="0"/>
      </bottom>
      <diagonal/>
    </border>
    <border>
      <left style="thin">
        <color auto="1"/>
      </left>
      <right/>
      <top style="thin">
        <color theme="0"/>
      </top>
      <bottom/>
      <diagonal/>
    </border>
    <border>
      <left style="thin">
        <color theme="1"/>
      </left>
      <right style="thin">
        <color theme="0"/>
      </right>
      <top style="thin">
        <color theme="0"/>
      </top>
      <bottom/>
      <diagonal/>
    </border>
    <border>
      <left style="thin">
        <color theme="0"/>
      </left>
      <right style="thin">
        <color auto="1"/>
      </right>
      <top style="thin">
        <color theme="0"/>
      </top>
      <bottom/>
      <diagonal/>
    </border>
    <border>
      <left style="thin">
        <color auto="1"/>
      </left>
      <right/>
      <top/>
      <bottom style="thin">
        <color theme="0"/>
      </bottom>
      <diagonal/>
    </border>
    <border>
      <left style="thin">
        <color indexed="64"/>
      </left>
      <right style="thin">
        <color theme="0"/>
      </right>
      <top/>
      <bottom style="thin">
        <color theme="0"/>
      </bottom>
      <diagonal/>
    </border>
    <border>
      <left style="thin">
        <color theme="0"/>
      </left>
      <right style="thin">
        <color auto="1"/>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indexed="64"/>
      </left>
      <right style="thin">
        <color theme="0"/>
      </right>
      <top style="thin">
        <color auto="1"/>
      </top>
      <bottom/>
      <diagonal/>
    </border>
    <border>
      <left style="thin">
        <color indexed="64"/>
      </left>
      <right style="thin">
        <color indexed="64"/>
      </right>
      <top/>
      <bottom style="thin">
        <color theme="0"/>
      </bottom>
      <diagonal/>
    </border>
    <border>
      <left style="thin">
        <color theme="0"/>
      </left>
      <right/>
      <top style="thin">
        <color auto="1"/>
      </top>
      <bottom/>
      <diagonal/>
    </border>
    <border>
      <left style="thin">
        <color theme="0"/>
      </left>
      <right/>
      <top style="thin">
        <color auto="1"/>
      </top>
      <bottom style="thin">
        <color theme="0"/>
      </bottom>
      <diagonal/>
    </border>
    <border>
      <left style="thin">
        <color theme="0"/>
      </left>
      <right/>
      <top style="thin">
        <color theme="0"/>
      </top>
      <bottom style="thin">
        <color auto="1"/>
      </bottom>
      <diagonal/>
    </border>
    <border>
      <left style="double">
        <color indexed="64"/>
      </left>
      <right style="thin">
        <color auto="1"/>
      </right>
      <top/>
      <bottom/>
      <diagonal/>
    </border>
    <border>
      <left style="thin">
        <color auto="1"/>
      </left>
      <right style="double">
        <color indexed="64"/>
      </right>
      <top/>
      <bottom/>
      <diagonal/>
    </border>
    <border>
      <left style="double">
        <color indexed="64"/>
      </left>
      <right style="thin">
        <color auto="1"/>
      </right>
      <top/>
      <bottom style="thin">
        <color auto="1"/>
      </bottom>
      <diagonal/>
    </border>
    <border>
      <left style="thin">
        <color auto="1"/>
      </left>
      <right style="double">
        <color indexed="64"/>
      </right>
      <top/>
      <bottom style="thin">
        <color auto="1"/>
      </bottom>
      <diagonal/>
    </border>
    <border>
      <left/>
      <right style="thin">
        <color theme="0"/>
      </right>
      <top style="thin">
        <color auto="1"/>
      </top>
      <bottom/>
      <diagonal/>
    </border>
    <border>
      <left/>
      <right style="thin">
        <color theme="0"/>
      </right>
      <top style="thin">
        <color auto="1"/>
      </top>
      <bottom style="thin">
        <color theme="0"/>
      </bottom>
      <diagonal/>
    </border>
    <border>
      <left/>
      <right style="thin">
        <color theme="0"/>
      </right>
      <top style="thin">
        <color theme="0"/>
      </top>
      <bottom style="thin">
        <color auto="1"/>
      </bottom>
      <diagonal/>
    </border>
    <border>
      <left style="thin">
        <color theme="0"/>
      </left>
      <right style="thin">
        <color indexed="64"/>
      </right>
      <top style="thin">
        <color auto="1"/>
      </top>
      <bottom/>
      <diagonal/>
    </border>
  </borders>
  <cellStyleXfs count="2">
    <xf numFmtId="0" fontId="0" fillId="0" borderId="0"/>
    <xf numFmtId="9" fontId="36" fillId="0" borderId="0" applyFont="0" applyFill="0" applyBorder="0" applyAlignment="0" applyProtection="0"/>
  </cellStyleXfs>
  <cellXfs count="563">
    <xf numFmtId="0" fontId="0" fillId="0" borderId="0" xfId="0"/>
    <xf numFmtId="0" fontId="1" fillId="0" borderId="0" xfId="0" applyFont="1"/>
    <xf numFmtId="3" fontId="1" fillId="0" borderId="3" xfId="0" applyNumberFormat="1" applyFont="1" applyBorder="1"/>
    <xf numFmtId="0" fontId="2" fillId="0" borderId="1" xfId="0" applyFont="1" applyBorder="1"/>
    <xf numFmtId="1" fontId="1" fillId="0" borderId="1" xfId="0" applyNumberFormat="1" applyFont="1" applyBorder="1"/>
    <xf numFmtId="0" fontId="2" fillId="0" borderId="1" xfId="0" applyFont="1" applyFill="1" applyBorder="1"/>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3" borderId="1" xfId="0" applyFont="1" applyFill="1" applyBorder="1" applyAlignment="1">
      <alignment horizontal="left" vertical="center" wrapText="1"/>
    </xf>
    <xf numFmtId="3" fontId="1" fillId="3" borderId="1" xfId="0" applyNumberFormat="1" applyFont="1" applyFill="1" applyBorder="1" applyAlignment="1">
      <alignment horizontal="right" vertical="center"/>
    </xf>
    <xf numFmtId="0" fontId="1" fillId="3" borderId="1" xfId="0" applyFont="1" applyFill="1" applyBorder="1" applyAlignment="1">
      <alignment vertical="center" wrapText="1"/>
    </xf>
    <xf numFmtId="0" fontId="1" fillId="0" borderId="1" xfId="0" applyFont="1" applyBorder="1" applyAlignment="1">
      <alignment vertical="center" wrapText="1"/>
    </xf>
    <xf numFmtId="1" fontId="1" fillId="0" borderId="1" xfId="0" applyNumberFormat="1" applyFont="1" applyBorder="1" applyAlignment="1">
      <alignment horizontal="right" vertical="center"/>
    </xf>
    <xf numFmtId="0" fontId="4" fillId="0" borderId="1" xfId="0" applyFont="1" applyBorder="1" applyAlignment="1">
      <alignment vertical="center" wrapText="1"/>
    </xf>
    <xf numFmtId="1" fontId="4" fillId="0" borderId="1" xfId="0" applyNumberFormat="1" applyFont="1" applyBorder="1" applyAlignment="1">
      <alignment horizontal="right" vertical="center"/>
    </xf>
    <xf numFmtId="0" fontId="2" fillId="0" borderId="1" xfId="0" applyFont="1" applyBorder="1" applyAlignment="1">
      <alignment horizontal="center"/>
    </xf>
    <xf numFmtId="0" fontId="7" fillId="0" borderId="0" xfId="0" applyFont="1"/>
    <xf numFmtId="3" fontId="1" fillId="0" borderId="0" xfId="0" applyNumberFormat="1" applyFont="1"/>
    <xf numFmtId="3" fontId="1" fillId="0" borderId="1" xfId="0" applyNumberFormat="1" applyFont="1" applyFill="1" applyBorder="1"/>
    <xf numFmtId="0" fontId="1" fillId="0" borderId="0" xfId="0" applyFont="1" applyFill="1"/>
    <xf numFmtId="0" fontId="1" fillId="0" borderId="0" xfId="0" applyFont="1" applyAlignment="1">
      <alignment horizontal="center"/>
    </xf>
    <xf numFmtId="0" fontId="2" fillId="0" borderId="0" xfId="0" applyFont="1" applyFill="1" applyBorder="1"/>
    <xf numFmtId="1" fontId="3" fillId="0" borderId="0" xfId="0" applyNumberFormat="1" applyFont="1" applyFill="1" applyBorder="1"/>
    <xf numFmtId="1" fontId="4" fillId="0" borderId="1" xfId="0" applyNumberFormat="1" applyFont="1" applyBorder="1"/>
    <xf numFmtId="0" fontId="1" fillId="0" borderId="1" xfId="0" applyFont="1" applyBorder="1" applyAlignment="1">
      <alignment vertical="center"/>
    </xf>
    <xf numFmtId="0" fontId="1" fillId="0" borderId="0" xfId="0" applyFont="1" applyBorder="1"/>
    <xf numFmtId="0" fontId="5"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right" vertical="center"/>
    </xf>
    <xf numFmtId="1" fontId="3" fillId="0" borderId="0" xfId="0" applyNumberFormat="1" applyFont="1" applyFill="1" applyBorder="1" applyAlignment="1">
      <alignment horizontal="center"/>
    </xf>
    <xf numFmtId="164" fontId="1" fillId="0" borderId="0" xfId="0" applyNumberFormat="1" applyFont="1" applyFill="1" applyBorder="1"/>
    <xf numFmtId="3" fontId="1" fillId="0" borderId="3" xfId="0" applyNumberFormat="1" applyFont="1" applyFill="1" applyBorder="1"/>
    <xf numFmtId="0" fontId="2" fillId="4" borderId="1" xfId="0" applyFont="1" applyFill="1" applyBorder="1" applyAlignment="1">
      <alignment horizontal="center"/>
    </xf>
    <xf numFmtId="0" fontId="2" fillId="5" borderId="1" xfId="0" applyFont="1" applyFill="1" applyBorder="1" applyAlignment="1">
      <alignment horizontal="center"/>
    </xf>
    <xf numFmtId="1" fontId="1" fillId="5" borderId="1" xfId="0" applyNumberFormat="1" applyFont="1" applyFill="1" applyBorder="1" applyAlignment="1">
      <alignment horizontal="center"/>
    </xf>
    <xf numFmtId="1" fontId="1" fillId="4" borderId="1" xfId="0" applyNumberFormat="1" applyFont="1" applyFill="1" applyBorder="1" applyAlignment="1">
      <alignment horizontal="center"/>
    </xf>
    <xf numFmtId="1" fontId="8" fillId="5" borderId="1" xfId="0" applyNumberFormat="1" applyFont="1" applyFill="1" applyBorder="1" applyAlignment="1">
      <alignment horizontal="center"/>
    </xf>
    <xf numFmtId="1" fontId="8" fillId="4" borderId="1" xfId="0" applyNumberFormat="1" applyFont="1" applyFill="1" applyBorder="1" applyAlignment="1">
      <alignment horizontal="center"/>
    </xf>
    <xf numFmtId="1" fontId="1" fillId="0" borderId="1" xfId="0" applyNumberFormat="1" applyFont="1" applyBorder="1" applyAlignment="1">
      <alignment horizontal="center"/>
    </xf>
    <xf numFmtId="1" fontId="1" fillId="0" borderId="1" xfId="0" applyNumberFormat="1" applyFont="1" applyFill="1" applyBorder="1" applyAlignment="1">
      <alignment horizontal="center"/>
    </xf>
    <xf numFmtId="1" fontId="8" fillId="0" borderId="1" xfId="0" applyNumberFormat="1" applyFont="1" applyFill="1" applyBorder="1" applyAlignment="1">
      <alignment horizontal="center"/>
    </xf>
    <xf numFmtId="1" fontId="3" fillId="0" borderId="1" xfId="0" applyNumberFormat="1" applyFont="1" applyFill="1" applyBorder="1" applyAlignment="1">
      <alignment horizontal="center"/>
    </xf>
    <xf numFmtId="0" fontId="1" fillId="0" borderId="0" xfId="0" applyFont="1" applyFill="1" applyAlignment="1">
      <alignment horizontal="center"/>
    </xf>
    <xf numFmtId="0" fontId="1" fillId="0" borderId="0" xfId="0" applyFont="1" applyFill="1" applyBorder="1"/>
    <xf numFmtId="0" fontId="1" fillId="0" borderId="1" xfId="0" applyFont="1" applyBorder="1"/>
    <xf numFmtId="0" fontId="3" fillId="0" borderId="1" xfId="0" applyFont="1" applyFill="1" applyBorder="1"/>
    <xf numFmtId="0" fontId="2" fillId="0" borderId="0" xfId="0" applyFont="1"/>
    <xf numFmtId="3" fontId="1" fillId="0" borderId="1" xfId="0" applyNumberFormat="1" applyFont="1" applyFill="1" applyBorder="1" applyAlignment="1">
      <alignment horizontal="center"/>
    </xf>
    <xf numFmtId="3" fontId="1" fillId="0" borderId="0" xfId="0" applyNumberFormat="1" applyFont="1" applyFill="1"/>
    <xf numFmtId="1" fontId="3" fillId="0" borderId="0" xfId="0" applyNumberFormat="1" applyFont="1" applyFill="1" applyBorder="1" applyAlignment="1"/>
    <xf numFmtId="0" fontId="1" fillId="0" borderId="1" xfId="0" applyFont="1" applyBorder="1" applyAlignment="1">
      <alignment horizontal="center"/>
    </xf>
    <xf numFmtId="0" fontId="1" fillId="0" borderId="1" xfId="0" applyFont="1" applyBorder="1" applyAlignment="1">
      <alignment horizontal="center" wrapText="1"/>
    </xf>
    <xf numFmtId="1" fontId="2" fillId="0" borderId="1" xfId="0" applyNumberFormat="1" applyFont="1" applyBorder="1" applyAlignment="1">
      <alignment horizontal="right" vertical="center"/>
    </xf>
    <xf numFmtId="0" fontId="0" fillId="0" borderId="8" xfId="0"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2" borderId="7" xfId="0" applyFont="1" applyFill="1" applyBorder="1" applyAlignment="1">
      <alignment horizontal="right" vertical="center"/>
    </xf>
    <xf numFmtId="0" fontId="13" fillId="0" borderId="7" xfId="0" applyFont="1" applyBorder="1" applyAlignment="1">
      <alignment vertical="center"/>
    </xf>
    <xf numFmtId="0" fontId="13" fillId="0" borderId="7" xfId="0" applyFont="1" applyBorder="1" applyAlignment="1">
      <alignment horizontal="right" vertical="center"/>
    </xf>
    <xf numFmtId="0" fontId="2" fillId="0" borderId="1" xfId="0" applyFont="1" applyFill="1" applyBorder="1" applyAlignment="1">
      <alignment horizontal="center"/>
    </xf>
    <xf numFmtId="1" fontId="1" fillId="0" borderId="1" xfId="0" applyNumberFormat="1" applyFont="1" applyBorder="1" applyAlignment="1">
      <alignment horizontal="center" vertical="center"/>
    </xf>
    <xf numFmtId="0" fontId="14" fillId="0" borderId="7" xfId="0" applyFont="1" applyBorder="1" applyAlignment="1">
      <alignment horizontal="left" vertical="center"/>
    </xf>
    <xf numFmtId="0" fontId="15" fillId="0" borderId="7" xfId="0" applyFont="1" applyBorder="1" applyAlignment="1">
      <alignment vertical="center"/>
    </xf>
    <xf numFmtId="1" fontId="0" fillId="0" borderId="0" xfId="0" applyNumberFormat="1"/>
    <xf numFmtId="3" fontId="17" fillId="0" borderId="0" xfId="0" applyNumberFormat="1" applyFont="1"/>
    <xf numFmtId="3" fontId="17" fillId="0" borderId="1" xfId="0" applyNumberFormat="1" applyFont="1" applyBorder="1"/>
    <xf numFmtId="3" fontId="17" fillId="0" borderId="1" xfId="0" applyNumberFormat="1" applyFont="1" applyBorder="1" applyAlignment="1">
      <alignment horizontal="center" vertical="center" wrapText="1"/>
    </xf>
    <xf numFmtId="3" fontId="17" fillId="7" borderId="1" xfId="0" applyNumberFormat="1" applyFont="1" applyFill="1" applyBorder="1" applyAlignment="1">
      <alignment horizontal="center" vertical="center"/>
    </xf>
    <xf numFmtId="3" fontId="17" fillId="7" borderId="2" xfId="0" applyNumberFormat="1" applyFont="1" applyFill="1" applyBorder="1" applyAlignment="1">
      <alignment horizontal="center" vertical="center"/>
    </xf>
    <xf numFmtId="3" fontId="17" fillId="0" borderId="1" xfId="0" applyNumberFormat="1" applyFont="1" applyBorder="1" applyAlignment="1">
      <alignment horizontal="center" vertical="center"/>
    </xf>
    <xf numFmtId="3" fontId="17" fillId="0" borderId="3" xfId="0" applyNumberFormat="1" applyFont="1" applyBorder="1"/>
    <xf numFmtId="3" fontId="17" fillId="0" borderId="11" xfId="0" applyNumberFormat="1" applyFont="1" applyBorder="1"/>
    <xf numFmtId="3" fontId="19" fillId="7" borderId="11" xfId="0" applyNumberFormat="1" applyFont="1" applyFill="1" applyBorder="1"/>
    <xf numFmtId="3" fontId="17" fillId="7" borderId="12" xfId="0" applyNumberFormat="1" applyFont="1" applyFill="1" applyBorder="1"/>
    <xf numFmtId="3" fontId="19" fillId="0" borderId="3" xfId="0" applyNumberFormat="1" applyFont="1" applyBorder="1"/>
    <xf numFmtId="3" fontId="19" fillId="0" borderId="1" xfId="0" applyNumberFormat="1" applyFont="1" applyBorder="1"/>
    <xf numFmtId="3" fontId="19" fillId="7" borderId="1" xfId="0" applyNumberFormat="1" applyFont="1" applyFill="1" applyBorder="1"/>
    <xf numFmtId="3" fontId="20" fillId="8" borderId="1" xfId="0" applyNumberFormat="1" applyFont="1" applyFill="1" applyBorder="1"/>
    <xf numFmtId="3" fontId="20" fillId="8" borderId="1" xfId="0" applyNumberFormat="1" applyFont="1" applyFill="1" applyBorder="1" applyAlignment="1">
      <alignment wrapText="1"/>
    </xf>
    <xf numFmtId="3" fontId="20" fillId="7" borderId="1" xfId="0" applyNumberFormat="1" applyFont="1" applyFill="1" applyBorder="1"/>
    <xf numFmtId="3" fontId="20" fillId="0" borderId="1" xfId="0" applyNumberFormat="1" applyFont="1" applyBorder="1"/>
    <xf numFmtId="3" fontId="21" fillId="8" borderId="1" xfId="0" applyNumberFormat="1" applyFont="1" applyFill="1" applyBorder="1"/>
    <xf numFmtId="3" fontId="21" fillId="7" borderId="1" xfId="0" applyNumberFormat="1" applyFont="1" applyFill="1" applyBorder="1"/>
    <xf numFmtId="3" fontId="21" fillId="7" borderId="2" xfId="0" applyNumberFormat="1" applyFont="1" applyFill="1" applyBorder="1"/>
    <xf numFmtId="3" fontId="21" fillId="0" borderId="1" xfId="0" applyNumberFormat="1" applyFont="1" applyBorder="1"/>
    <xf numFmtId="3" fontId="17" fillId="4" borderId="1" xfId="0" applyNumberFormat="1" applyFont="1" applyFill="1" applyBorder="1" applyAlignment="1">
      <alignment wrapText="1"/>
    </xf>
    <xf numFmtId="3" fontId="17" fillId="7" borderId="1" xfId="0" applyNumberFormat="1" applyFont="1" applyFill="1" applyBorder="1"/>
    <xf numFmtId="3" fontId="17" fillId="4" borderId="1" xfId="0" applyNumberFormat="1" applyFont="1" applyFill="1" applyBorder="1"/>
    <xf numFmtId="3" fontId="22" fillId="4" borderId="1" xfId="0" applyNumberFormat="1" applyFont="1" applyFill="1" applyBorder="1"/>
    <xf numFmtId="3" fontId="22" fillId="7" borderId="1" xfId="0" applyNumberFormat="1" applyFont="1" applyFill="1" applyBorder="1"/>
    <xf numFmtId="3" fontId="22" fillId="7" borderId="2" xfId="0" applyNumberFormat="1" applyFont="1" applyFill="1" applyBorder="1"/>
    <xf numFmtId="3" fontId="22" fillId="0" borderId="1" xfId="0" applyNumberFormat="1" applyFont="1" applyBorder="1"/>
    <xf numFmtId="3" fontId="17" fillId="7" borderId="2" xfId="0" applyNumberFormat="1" applyFont="1" applyFill="1" applyBorder="1"/>
    <xf numFmtId="3" fontId="17" fillId="5" borderId="1" xfId="0" applyNumberFormat="1" applyFont="1" applyFill="1" applyBorder="1" applyAlignment="1">
      <alignment wrapText="1"/>
    </xf>
    <xf numFmtId="3" fontId="17" fillId="5" borderId="1" xfId="0" applyNumberFormat="1" applyFont="1" applyFill="1" applyBorder="1"/>
    <xf numFmtId="3" fontId="22" fillId="5" borderId="1" xfId="0" applyNumberFormat="1" applyFont="1" applyFill="1" applyBorder="1"/>
    <xf numFmtId="3" fontId="17" fillId="6" borderId="1" xfId="0" applyNumberFormat="1" applyFont="1" applyFill="1" applyBorder="1" applyAlignment="1">
      <alignment horizontal="right"/>
    </xf>
    <xf numFmtId="3" fontId="17" fillId="6" borderId="2" xfId="0" applyNumberFormat="1" applyFont="1" applyFill="1" applyBorder="1"/>
    <xf numFmtId="3" fontId="17" fillId="6" borderId="1" xfId="0" applyNumberFormat="1" applyFont="1" applyFill="1" applyBorder="1"/>
    <xf numFmtId="3" fontId="22" fillId="6" borderId="1" xfId="0" applyNumberFormat="1" applyFont="1" applyFill="1" applyBorder="1"/>
    <xf numFmtId="3" fontId="17" fillId="7" borderId="0" xfId="0" applyNumberFormat="1" applyFont="1" applyFill="1"/>
    <xf numFmtId="4" fontId="17" fillId="7" borderId="0" xfId="0" applyNumberFormat="1" applyFont="1" applyFill="1"/>
    <xf numFmtId="3" fontId="17" fillId="0" borderId="6" xfId="0" applyNumberFormat="1" applyFont="1" applyBorder="1" applyAlignment="1">
      <alignment horizontal="center" wrapText="1"/>
    </xf>
    <xf numFmtId="3" fontId="17" fillId="0" borderId="5" xfId="0" applyNumberFormat="1" applyFont="1" applyBorder="1" applyAlignment="1">
      <alignment horizontal="center" vertical="center"/>
    </xf>
    <xf numFmtId="3" fontId="17" fillId="0" borderId="15" xfId="0" applyNumberFormat="1" applyFont="1" applyBorder="1" applyAlignment="1">
      <alignment horizontal="center" vertical="center"/>
    </xf>
    <xf numFmtId="3" fontId="19" fillId="0" borderId="11" xfId="0" applyNumberFormat="1" applyFont="1" applyBorder="1"/>
    <xf numFmtId="3" fontId="17" fillId="0" borderId="16" xfId="0" applyNumberFormat="1" applyFont="1" applyBorder="1"/>
    <xf numFmtId="3" fontId="17" fillId="0" borderId="17" xfId="0" applyNumberFormat="1" applyFont="1" applyBorder="1"/>
    <xf numFmtId="3" fontId="19" fillId="0" borderId="18" xfId="0" applyNumberFormat="1" applyFont="1" applyBorder="1"/>
    <xf numFmtId="3" fontId="19" fillId="0" borderId="12" xfId="0" applyNumberFormat="1" applyFont="1" applyBorder="1"/>
    <xf numFmtId="3" fontId="17" fillId="7" borderId="1" xfId="0" applyNumberFormat="1" applyFont="1" applyFill="1" applyBorder="1" applyAlignment="1">
      <alignment wrapText="1"/>
    </xf>
    <xf numFmtId="3" fontId="17" fillId="7" borderId="5" xfId="0" applyNumberFormat="1" applyFont="1" applyFill="1" applyBorder="1"/>
    <xf numFmtId="3" fontId="17" fillId="7" borderId="6" xfId="0" applyNumberFormat="1" applyFont="1" applyFill="1" applyBorder="1"/>
    <xf numFmtId="3" fontId="17" fillId="7" borderId="15" xfId="0" applyNumberFormat="1" applyFont="1" applyFill="1" applyBorder="1"/>
    <xf numFmtId="3" fontId="17" fillId="9" borderId="1" xfId="0" applyNumberFormat="1" applyFont="1" applyFill="1" applyBorder="1"/>
    <xf numFmtId="3" fontId="22" fillId="7" borderId="5" xfId="0" applyNumberFormat="1" applyFont="1" applyFill="1" applyBorder="1"/>
    <xf numFmtId="3" fontId="22" fillId="7" borderId="6" xfId="0" applyNumberFormat="1" applyFont="1" applyFill="1" applyBorder="1"/>
    <xf numFmtId="3" fontId="22" fillId="7" borderId="15" xfId="0" applyNumberFormat="1" applyFont="1" applyFill="1" applyBorder="1"/>
    <xf numFmtId="3" fontId="17" fillId="4" borderId="2" xfId="0" applyNumberFormat="1" applyFont="1" applyFill="1" applyBorder="1"/>
    <xf numFmtId="3" fontId="22" fillId="4" borderId="5" xfId="0" applyNumberFormat="1" applyFont="1" applyFill="1" applyBorder="1"/>
    <xf numFmtId="3" fontId="22" fillId="4" borderId="6" xfId="0" applyNumberFormat="1" applyFont="1" applyFill="1" applyBorder="1"/>
    <xf numFmtId="3" fontId="22" fillId="4" borderId="15" xfId="0" applyNumberFormat="1" applyFont="1" applyFill="1" applyBorder="1"/>
    <xf numFmtId="3" fontId="22" fillId="4" borderId="2" xfId="0" applyNumberFormat="1" applyFont="1" applyFill="1" applyBorder="1"/>
    <xf numFmtId="3" fontId="17" fillId="0" borderId="5" xfId="0" applyNumberFormat="1" applyFont="1" applyBorder="1"/>
    <xf numFmtId="3" fontId="17" fillId="0" borderId="6" xfId="0" applyNumberFormat="1" applyFont="1" applyBorder="1"/>
    <xf numFmtId="3" fontId="17" fillId="0" borderId="15" xfId="0" applyNumberFormat="1" applyFont="1" applyBorder="1"/>
    <xf numFmtId="3" fontId="17" fillId="0" borderId="2" xfId="0" applyNumberFormat="1" applyFont="1" applyBorder="1"/>
    <xf numFmtId="3" fontId="18" fillId="5" borderId="3" xfId="0" applyNumberFormat="1" applyFont="1" applyFill="1" applyBorder="1" applyAlignment="1">
      <alignment wrapText="1"/>
    </xf>
    <xf numFmtId="3" fontId="18" fillId="5" borderId="3" xfId="0" applyNumberFormat="1" applyFont="1" applyFill="1" applyBorder="1"/>
    <xf numFmtId="3" fontId="18" fillId="5" borderId="5" xfId="0" applyNumberFormat="1" applyFont="1" applyFill="1" applyBorder="1"/>
    <xf numFmtId="3" fontId="18" fillId="5" borderId="6" xfId="0" applyNumberFormat="1" applyFont="1" applyFill="1" applyBorder="1"/>
    <xf numFmtId="3" fontId="18" fillId="6" borderId="15" xfId="0" applyNumberFormat="1" applyFont="1" applyFill="1" applyBorder="1"/>
    <xf numFmtId="3" fontId="18" fillId="6" borderId="1" xfId="0" applyNumberFormat="1" applyFont="1" applyFill="1" applyBorder="1"/>
    <xf numFmtId="3" fontId="18" fillId="6" borderId="2" xfId="0" applyNumberFormat="1" applyFont="1" applyFill="1" applyBorder="1"/>
    <xf numFmtId="3" fontId="22" fillId="5" borderId="5" xfId="0" applyNumberFormat="1" applyFont="1" applyFill="1" applyBorder="1"/>
    <xf numFmtId="3" fontId="22" fillId="5" borderId="6" xfId="0" applyNumberFormat="1" applyFont="1" applyFill="1" applyBorder="1"/>
    <xf numFmtId="3" fontId="22" fillId="5" borderId="15" xfId="0" applyNumberFormat="1" applyFont="1" applyFill="1" applyBorder="1"/>
    <xf numFmtId="3" fontId="22" fillId="5" borderId="2" xfId="0" applyNumberFormat="1" applyFont="1" applyFill="1" applyBorder="1"/>
    <xf numFmtId="3" fontId="18" fillId="6" borderId="1" xfId="0" applyNumberFormat="1" applyFont="1" applyFill="1" applyBorder="1" applyAlignment="1">
      <alignment horizontal="left"/>
    </xf>
    <xf numFmtId="3" fontId="18" fillId="0" borderId="0" xfId="0" applyNumberFormat="1" applyFont="1"/>
    <xf numFmtId="4" fontId="17" fillId="0" borderId="0" xfId="0" applyNumberFormat="1" applyFont="1"/>
    <xf numFmtId="0" fontId="12" fillId="0" borderId="7" xfId="0" applyFont="1" applyBorder="1" applyAlignment="1">
      <alignment horizontal="left" vertical="center" wrapText="1"/>
    </xf>
    <xf numFmtId="0" fontId="0" fillId="10" borderId="0" xfId="0" applyFill="1"/>
    <xf numFmtId="3" fontId="0" fillId="0" borderId="0" xfId="0" applyNumberFormat="1"/>
    <xf numFmtId="0" fontId="0" fillId="0" borderId="0" xfId="0" applyBorder="1" applyAlignment="1">
      <alignment vertical="center" wrapText="1"/>
    </xf>
    <xf numFmtId="0" fontId="14" fillId="11" borderId="7" xfId="0" applyFont="1" applyFill="1" applyBorder="1" applyAlignment="1">
      <alignment vertical="center"/>
    </xf>
    <xf numFmtId="0" fontId="14" fillId="11" borderId="7" xfId="0" applyFont="1" applyFill="1" applyBorder="1" applyAlignment="1">
      <alignment horizontal="right" vertical="center"/>
    </xf>
    <xf numFmtId="0" fontId="15" fillId="11" borderId="7" xfId="0" applyFont="1" applyFill="1" applyBorder="1" applyAlignment="1">
      <alignment vertical="center"/>
    </xf>
    <xf numFmtId="0" fontId="14" fillId="0" borderId="0" xfId="0" applyFont="1"/>
    <xf numFmtId="1" fontId="8" fillId="0" borderId="1" xfId="0" applyNumberFormat="1" applyFont="1" applyBorder="1" applyAlignment="1">
      <alignment horizontal="center"/>
    </xf>
    <xf numFmtId="1" fontId="23" fillId="0" borderId="1" xfId="0" applyNumberFormat="1" applyFont="1" applyFill="1" applyBorder="1" applyAlignment="1">
      <alignment horizontal="center"/>
    </xf>
    <xf numFmtId="0" fontId="7" fillId="0" borderId="1" xfId="0" applyFont="1" applyBorder="1" applyAlignment="1">
      <alignment vertical="center"/>
    </xf>
    <xf numFmtId="1" fontId="7" fillId="0" borderId="1" xfId="0" applyNumberFormat="1" applyFont="1" applyBorder="1" applyAlignment="1">
      <alignment horizontal="center" vertical="center"/>
    </xf>
    <xf numFmtId="1" fontId="23" fillId="5" borderId="1" xfId="0" applyNumberFormat="1" applyFont="1" applyFill="1" applyBorder="1" applyAlignment="1">
      <alignment horizontal="center"/>
    </xf>
    <xf numFmtId="1" fontId="23" fillId="4" borderId="1" xfId="0" applyNumberFormat="1" applyFont="1" applyFill="1" applyBorder="1" applyAlignment="1">
      <alignment horizontal="center"/>
    </xf>
    <xf numFmtId="0" fontId="23" fillId="0" borderId="1" xfId="0" applyFont="1" applyBorder="1" applyAlignment="1">
      <alignment horizontal="center"/>
    </xf>
    <xf numFmtId="0" fontId="2" fillId="0" borderId="0" xfId="0" applyFont="1" applyBorder="1"/>
    <xf numFmtId="1" fontId="1" fillId="0" borderId="0" xfId="0" applyNumberFormat="1" applyFont="1" applyBorder="1" applyAlignment="1">
      <alignment horizontal="center"/>
    </xf>
    <xf numFmtId="1" fontId="9" fillId="0" borderId="0" xfId="0" applyNumberFormat="1" applyFont="1" applyFill="1" applyBorder="1" applyAlignment="1">
      <alignment horizontal="center"/>
    </xf>
    <xf numFmtId="0" fontId="1" fillId="12" borderId="0" xfId="0" applyFont="1" applyFill="1"/>
    <xf numFmtId="0" fontId="1" fillId="0" borderId="1" xfId="0" applyFont="1" applyBorder="1" applyAlignment="1">
      <alignment horizontal="center"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164" fontId="1" fillId="0" borderId="1" xfId="0" applyNumberFormat="1" applyFont="1" applyBorder="1" applyAlignment="1">
      <alignment horizontal="center"/>
    </xf>
    <xf numFmtId="0" fontId="1" fillId="0" borderId="0" xfId="0" applyFont="1" applyAlignment="1"/>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 fontId="2" fillId="0" borderId="1" xfId="0" applyNumberFormat="1" applyFont="1" applyBorder="1" applyAlignment="1">
      <alignment horizontal="center"/>
    </xf>
    <xf numFmtId="0" fontId="1" fillId="0" borderId="0" xfId="0" applyFont="1" applyAlignment="1">
      <alignment horizontal="right"/>
    </xf>
    <xf numFmtId="2" fontId="1" fillId="0" borderId="0" xfId="0" applyNumberFormat="1" applyFont="1"/>
    <xf numFmtId="1" fontId="1" fillId="0" borderId="0" xfId="0" applyNumberFormat="1" applyFont="1"/>
    <xf numFmtId="0" fontId="24" fillId="0" borderId="0" xfId="0" applyFont="1"/>
    <xf numFmtId="0" fontId="0" fillId="6" borderId="0" xfId="0" applyFill="1"/>
    <xf numFmtId="0" fontId="1" fillId="6" borderId="0" xfId="0" applyFont="1" applyFill="1"/>
    <xf numFmtId="0" fontId="1" fillId="6" borderId="0" xfId="0" applyFont="1" applyFill="1" applyAlignment="1"/>
    <xf numFmtId="0" fontId="1" fillId="0" borderId="0" xfId="0" applyFont="1" applyFill="1" applyAlignment="1"/>
    <xf numFmtId="0" fontId="13" fillId="0" borderId="0" xfId="0" applyFont="1" applyBorder="1" applyAlignment="1">
      <alignment vertical="center"/>
    </xf>
    <xf numFmtId="1" fontId="13" fillId="0" borderId="7" xfId="0" applyNumberFormat="1" applyFont="1" applyBorder="1" applyAlignment="1">
      <alignment horizontal="right" vertical="center"/>
    </xf>
    <xf numFmtId="0" fontId="13" fillId="0" borderId="0" xfId="0" applyFont="1" applyFill="1" applyBorder="1" applyAlignment="1">
      <alignment vertical="center"/>
    </xf>
    <xf numFmtId="0" fontId="1" fillId="0" borderId="0" xfId="0" applyFont="1" applyAlignment="1">
      <alignment wrapText="1"/>
    </xf>
    <xf numFmtId="0" fontId="0" fillId="0" borderId="0" xfId="0" applyAlignment="1">
      <alignment wrapText="1"/>
    </xf>
    <xf numFmtId="1" fontId="1" fillId="0" borderId="1" xfId="0" applyNumberFormat="1" applyFont="1" applyFill="1" applyBorder="1" applyAlignment="1">
      <alignment horizontal="center" wrapText="1"/>
    </xf>
    <xf numFmtId="0" fontId="7" fillId="0" borderId="0" xfId="0" applyFont="1" applyAlignment="1">
      <alignment wrapText="1"/>
    </xf>
    <xf numFmtId="0" fontId="25" fillId="0" borderId="0" xfId="0" applyFont="1"/>
    <xf numFmtId="0" fontId="2" fillId="0" borderId="1" xfId="0" applyFont="1" applyBorder="1" applyAlignment="1">
      <alignment horizontal="center" vertical="center" wrapText="1"/>
    </xf>
    <xf numFmtId="3" fontId="1" fillId="0" borderId="19" xfId="0" applyNumberFormat="1" applyFont="1" applyFill="1" applyBorder="1"/>
    <xf numFmtId="3" fontId="1" fillId="0" borderId="20" xfId="0" applyNumberFormat="1" applyFont="1" applyFill="1" applyBorder="1"/>
    <xf numFmtId="0" fontId="26" fillId="0" borderId="0" xfId="0" applyFont="1"/>
    <xf numFmtId="0" fontId="3" fillId="0" borderId="1" xfId="0" applyFont="1" applyFill="1" applyBorder="1" applyAlignment="1">
      <alignment horizontal="left" vertical="center" wrapText="1"/>
    </xf>
    <xf numFmtId="3" fontId="1" fillId="0" borderId="3" xfId="0" applyNumberFormat="1" applyFont="1" applyFill="1" applyBorder="1" applyAlignment="1">
      <alignment vertical="center"/>
    </xf>
    <xf numFmtId="3" fontId="1" fillId="0" borderId="19" xfId="0" applyNumberFormat="1" applyFont="1" applyFill="1" applyBorder="1" applyAlignment="1">
      <alignment vertical="center"/>
    </xf>
    <xf numFmtId="0" fontId="3" fillId="0" borderId="1" xfId="0" applyFont="1" applyFill="1" applyBorder="1" applyAlignment="1">
      <alignment vertical="center"/>
    </xf>
    <xf numFmtId="1" fontId="1" fillId="0" borderId="19" xfId="0" applyNumberFormat="1" applyFont="1" applyFill="1" applyBorder="1" applyAlignment="1">
      <alignment horizontal="center" wrapText="1"/>
    </xf>
    <xf numFmtId="0" fontId="1" fillId="0" borderId="0" xfId="0" applyFont="1" applyAlignment="1">
      <alignment vertical="center"/>
    </xf>
    <xf numFmtId="0" fontId="1" fillId="0" borderId="0" xfId="0" applyFont="1" applyAlignment="1">
      <alignment horizontal="right" vertical="center"/>
    </xf>
    <xf numFmtId="1" fontId="1" fillId="0" borderId="0" xfId="0" applyNumberFormat="1" applyFont="1" applyAlignment="1">
      <alignment vertical="center"/>
    </xf>
    <xf numFmtId="2" fontId="1" fillId="0" borderId="0" xfId="0" applyNumberFormat="1" applyFont="1" applyAlignment="1">
      <alignment vertical="center"/>
    </xf>
    <xf numFmtId="0" fontId="1" fillId="0" borderId="0" xfId="0" applyFont="1" applyFill="1" applyAlignment="1">
      <alignment vertical="center"/>
    </xf>
    <xf numFmtId="0" fontId="1" fillId="0" borderId="0" xfId="0" applyFont="1" applyAlignment="1">
      <alignment vertical="top"/>
    </xf>
    <xf numFmtId="0" fontId="28" fillId="0" borderId="0" xfId="0" applyFont="1"/>
    <xf numFmtId="0" fontId="8" fillId="0" borderId="3" xfId="0" applyFont="1" applyFill="1" applyBorder="1" applyAlignment="1">
      <alignment vertical="center"/>
    </xf>
    <xf numFmtId="0" fontId="8" fillId="0" borderId="19" xfId="0" applyFont="1" applyFill="1" applyBorder="1" applyAlignment="1">
      <alignment vertical="center"/>
    </xf>
    <xf numFmtId="3" fontId="8" fillId="0" borderId="0" xfId="0" applyNumberFormat="1" applyFont="1" applyAlignment="1">
      <alignment wrapText="1"/>
    </xf>
    <xf numFmtId="0" fontId="8" fillId="0" borderId="0" xfId="0" applyFont="1" applyAlignment="1">
      <alignment wrapText="1"/>
    </xf>
    <xf numFmtId="0" fontId="27" fillId="0" borderId="19" xfId="0" applyFont="1" applyBorder="1" applyAlignment="1">
      <alignment horizontal="left" wrapText="1" indent="4"/>
    </xf>
    <xf numFmtId="0" fontId="27" fillId="0" borderId="19" xfId="0" applyFont="1" applyBorder="1" applyAlignment="1">
      <alignment horizontal="left" vertical="top" wrapText="1" indent="4"/>
    </xf>
    <xf numFmtId="0" fontId="27" fillId="0" borderId="20" xfId="0" applyFont="1" applyBorder="1" applyAlignment="1">
      <alignment horizontal="left" vertical="top" wrapText="1" indent="4"/>
    </xf>
    <xf numFmtId="0" fontId="30" fillId="0" borderId="0" xfId="0" applyFont="1"/>
    <xf numFmtId="1" fontId="8" fillId="0" borderId="19" xfId="0" applyNumberFormat="1" applyFont="1" applyFill="1" applyBorder="1" applyAlignment="1">
      <alignment horizontal="center" wrapText="1"/>
    </xf>
    <xf numFmtId="0" fontId="8" fillId="0" borderId="20" xfId="0" applyFont="1" applyFill="1" applyBorder="1" applyAlignment="1">
      <alignment vertical="center"/>
    </xf>
    <xf numFmtId="1" fontId="8" fillId="0" borderId="20" xfId="0" applyNumberFormat="1" applyFont="1" applyFill="1" applyBorder="1" applyAlignment="1">
      <alignment horizontal="center" wrapText="1"/>
    </xf>
    <xf numFmtId="0" fontId="0" fillId="0" borderId="0" xfId="0" applyAlignment="1"/>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3" fontId="1" fillId="0" borderId="21" xfId="0" applyNumberFormat="1" applyFont="1" applyFill="1" applyBorder="1"/>
    <xf numFmtId="0" fontId="2" fillId="0" borderId="3" xfId="0" applyFont="1" applyBorder="1" applyAlignment="1">
      <alignment horizontal="center" vertical="center"/>
    </xf>
    <xf numFmtId="3" fontId="1" fillId="0" borderId="19" xfId="0" applyNumberFormat="1" applyFont="1" applyBorder="1"/>
    <xf numFmtId="3" fontId="1" fillId="0" borderId="20" xfId="0" applyNumberFormat="1" applyFont="1" applyBorder="1"/>
    <xf numFmtId="164" fontId="32" fillId="0" borderId="0" xfId="0" applyNumberFormat="1" applyFont="1" applyBorder="1" applyAlignment="1">
      <alignment vertical="center"/>
    </xf>
    <xf numFmtId="0" fontId="2" fillId="0" borderId="1" xfId="0" applyFont="1" applyFill="1" applyBorder="1" applyAlignment="1">
      <alignment horizontal="center" vertical="center" wrapText="1"/>
    </xf>
    <xf numFmtId="0" fontId="16" fillId="0" borderId="0" xfId="0" applyFont="1"/>
    <xf numFmtId="0" fontId="33" fillId="0" borderId="0" xfId="0" applyFont="1"/>
    <xf numFmtId="0" fontId="16" fillId="0" borderId="0" xfId="0" applyFont="1" applyAlignment="1">
      <alignment vertical="top"/>
    </xf>
    <xf numFmtId="0" fontId="31" fillId="0" borderId="0" xfId="0" applyFont="1" applyFill="1"/>
    <xf numFmtId="0" fontId="3" fillId="0" borderId="0" xfId="0" applyFont="1" applyFill="1" applyBorder="1" applyAlignment="1">
      <alignment vertical="center"/>
    </xf>
    <xf numFmtId="3" fontId="8" fillId="0" borderId="3" xfId="0" applyNumberFormat="1" applyFont="1" applyFill="1" applyBorder="1"/>
    <xf numFmtId="3" fontId="8" fillId="0" borderId="19" xfId="0" applyNumberFormat="1" applyFont="1" applyFill="1" applyBorder="1"/>
    <xf numFmtId="0" fontId="1" fillId="0" borderId="0" xfId="0" applyFont="1" applyFill="1" applyAlignment="1">
      <alignment wrapText="1"/>
    </xf>
    <xf numFmtId="0" fontId="2" fillId="0" borderId="0" xfId="0" applyFont="1" applyFill="1"/>
    <xf numFmtId="0" fontId="0" fillId="0" borderId="0" xfId="0" applyFill="1" applyAlignment="1"/>
    <xf numFmtId="0" fontId="0" fillId="0" borderId="0" xfId="0" applyFill="1"/>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8" fillId="0" borderId="0" xfId="0" applyFont="1"/>
    <xf numFmtId="3" fontId="8" fillId="0" borderId="3" xfId="0" applyNumberFormat="1" applyFont="1" applyFill="1" applyBorder="1" applyAlignment="1">
      <alignment wrapText="1"/>
    </xf>
    <xf numFmtId="3" fontId="8" fillId="0" borderId="19" xfId="0" applyNumberFormat="1" applyFont="1" applyFill="1" applyBorder="1" applyAlignment="1">
      <alignment wrapText="1"/>
    </xf>
    <xf numFmtId="3" fontId="8" fillId="0" borderId="19" xfId="0" applyNumberFormat="1" applyFont="1" applyBorder="1" applyAlignment="1">
      <alignment wrapText="1"/>
    </xf>
    <xf numFmtId="0" fontId="3" fillId="0" borderId="1" xfId="0" applyFont="1" applyFill="1" applyBorder="1" applyAlignment="1">
      <alignment horizontal="center" vertical="center" wrapText="1"/>
    </xf>
    <xf numFmtId="0" fontId="1" fillId="0" borderId="0" xfId="0" applyFont="1"/>
    <xf numFmtId="0" fontId="1" fillId="0" borderId="0" xfId="0" applyFont="1"/>
    <xf numFmtId="0" fontId="34" fillId="0" borderId="25" xfId="0" applyNumberFormat="1" applyFont="1" applyFill="1" applyBorder="1" applyAlignment="1" applyProtection="1">
      <alignment horizontal="center"/>
    </xf>
    <xf numFmtId="0" fontId="35" fillId="0" borderId="25" xfId="0" applyNumberFormat="1" applyFont="1" applyFill="1" applyBorder="1" applyAlignment="1" applyProtection="1">
      <alignment horizontal="center"/>
    </xf>
    <xf numFmtId="0" fontId="34" fillId="0" borderId="23" xfId="0" applyNumberFormat="1" applyFont="1" applyFill="1" applyBorder="1" applyAlignment="1" applyProtection="1">
      <alignment horizontal="center"/>
    </xf>
    <xf numFmtId="0" fontId="34" fillId="0" borderId="24" xfId="0" applyNumberFormat="1" applyFont="1" applyFill="1" applyBorder="1" applyAlignment="1" applyProtection="1">
      <alignment horizontal="center"/>
    </xf>
    <xf numFmtId="0" fontId="34" fillId="0" borderId="26" xfId="0" applyNumberFormat="1" applyFont="1" applyFill="1" applyBorder="1" applyAlignment="1" applyProtection="1">
      <alignment horizontal="center"/>
    </xf>
    <xf numFmtId="0" fontId="34" fillId="0" borderId="0" xfId="0" applyNumberFormat="1" applyFont="1" applyFill="1" applyBorder="1" applyAlignment="1" applyProtection="1">
      <alignment horizontal="center"/>
    </xf>
    <xf numFmtId="1" fontId="34" fillId="0" borderId="23" xfId="0" applyNumberFormat="1" applyFont="1" applyFill="1" applyBorder="1" applyAlignment="1" applyProtection="1">
      <alignment horizontal="center" vertical="center" wrapText="1"/>
    </xf>
    <xf numFmtId="1" fontId="34" fillId="0" borderId="24" xfId="0" applyNumberFormat="1" applyFont="1" applyFill="1" applyBorder="1" applyAlignment="1" applyProtection="1">
      <alignment horizontal="center" vertical="center" wrapText="1"/>
    </xf>
    <xf numFmtId="0" fontId="1" fillId="0" borderId="0" xfId="0" quotePrefix="1" applyFont="1"/>
    <xf numFmtId="0" fontId="1" fillId="0" borderId="0" xfId="0" applyFont="1"/>
    <xf numFmtId="165" fontId="1" fillId="0" borderId="3" xfId="0" applyNumberFormat="1" applyFont="1" applyFill="1" applyBorder="1" applyAlignment="1">
      <alignment horizontal="center" wrapText="1"/>
    </xf>
    <xf numFmtId="165" fontId="1" fillId="0" borderId="19" xfId="0" applyNumberFormat="1" applyFont="1" applyFill="1" applyBorder="1" applyAlignment="1">
      <alignment horizontal="center" wrapText="1"/>
    </xf>
    <xf numFmtId="165" fontId="8" fillId="0" borderId="19" xfId="0" applyNumberFormat="1" applyFont="1" applyFill="1" applyBorder="1" applyAlignment="1">
      <alignment horizontal="center" wrapText="1"/>
    </xf>
    <xf numFmtId="165" fontId="8" fillId="0" borderId="20" xfId="0" applyNumberFormat="1" applyFont="1" applyFill="1" applyBorder="1" applyAlignment="1">
      <alignment horizontal="center" wrapText="1"/>
    </xf>
    <xf numFmtId="165" fontId="1" fillId="0" borderId="1" xfId="0" applyNumberFormat="1" applyFont="1" applyFill="1" applyBorder="1" applyAlignment="1">
      <alignment horizontal="center" wrapText="1"/>
    </xf>
    <xf numFmtId="0" fontId="3" fillId="0" borderId="38" xfId="0" applyFont="1" applyBorder="1" applyAlignment="1">
      <alignment horizontal="left" vertical="center" wrapText="1"/>
    </xf>
    <xf numFmtId="0" fontId="3" fillId="0" borderId="38" xfId="0" applyFont="1" applyBorder="1" applyAlignment="1">
      <alignment horizontal="center" wrapText="1"/>
    </xf>
    <xf numFmtId="0" fontId="2" fillId="0" borderId="38" xfId="0" applyFont="1" applyBorder="1" applyAlignment="1">
      <alignment horizontal="center" wrapText="1"/>
    </xf>
    <xf numFmtId="0" fontId="3" fillId="0" borderId="38" xfId="0" applyFont="1" applyBorder="1"/>
    <xf numFmtId="1" fontId="8" fillId="0" borderId="38" xfId="0" applyNumberFormat="1" applyFont="1" applyBorder="1" applyAlignment="1">
      <alignment horizontal="center" wrapText="1"/>
    </xf>
    <xf numFmtId="1" fontId="1" fillId="0" borderId="38" xfId="0" applyNumberFormat="1" applyFont="1" applyBorder="1" applyAlignment="1">
      <alignment horizontal="center" wrapText="1"/>
    </xf>
    <xf numFmtId="0" fontId="0" fillId="0" borderId="41" xfId="0" applyBorder="1"/>
    <xf numFmtId="0" fontId="0" fillId="0" borderId="42" xfId="0" applyBorder="1"/>
    <xf numFmtId="0" fontId="3" fillId="0" borderId="41" xfId="0" applyFont="1" applyBorder="1"/>
    <xf numFmtId="0" fontId="1" fillId="0" borderId="41" xfId="0" applyFont="1" applyBorder="1" applyAlignment="1">
      <alignment wrapText="1"/>
    </xf>
    <xf numFmtId="0" fontId="1" fillId="0" borderId="41" xfId="0" applyFont="1" applyBorder="1"/>
    <xf numFmtId="3" fontId="25" fillId="0" borderId="41" xfId="0" applyNumberFormat="1" applyFont="1" applyBorder="1"/>
    <xf numFmtId="1" fontId="37" fillId="0" borderId="41" xfId="0" applyNumberFormat="1" applyFont="1" applyBorder="1" applyAlignment="1">
      <alignment horizontal="center" vertical="center" wrapText="1"/>
    </xf>
    <xf numFmtId="1" fontId="37" fillId="0" borderId="41" xfId="0" applyNumberFormat="1" applyFont="1" applyBorder="1" applyAlignment="1">
      <alignment wrapText="1"/>
    </xf>
    <xf numFmtId="3" fontId="29" fillId="0" borderId="41" xfId="0" applyNumberFormat="1" applyFont="1" applyBorder="1"/>
    <xf numFmtId="0" fontId="25" fillId="0" borderId="41" xfId="0" applyFont="1" applyBorder="1"/>
    <xf numFmtId="0" fontId="8" fillId="0" borderId="43" xfId="0" applyFont="1" applyBorder="1" applyAlignment="1">
      <alignment vertical="center"/>
    </xf>
    <xf numFmtId="0" fontId="8" fillId="0" borderId="45" xfId="0" applyFont="1" applyBorder="1" applyAlignment="1">
      <alignment vertical="center"/>
    </xf>
    <xf numFmtId="0" fontId="8" fillId="0" borderId="47" xfId="0" applyFont="1" applyBorder="1" applyAlignment="1">
      <alignment vertical="center"/>
    </xf>
    <xf numFmtId="3" fontId="8" fillId="0" borderId="49" xfId="0" applyNumberFormat="1" applyFont="1" applyBorder="1" applyAlignment="1">
      <alignment horizontal="center" vertical="center" wrapText="1"/>
    </xf>
    <xf numFmtId="3" fontId="8" fillId="0" borderId="50" xfId="0" applyNumberFormat="1" applyFont="1" applyBorder="1" applyAlignment="1">
      <alignment horizontal="center" vertical="center" wrapText="1"/>
    </xf>
    <xf numFmtId="3" fontId="1" fillId="0" borderId="50" xfId="0" applyNumberFormat="1" applyFont="1" applyBorder="1" applyAlignment="1">
      <alignment horizontal="center" vertical="center" wrapText="1"/>
    </xf>
    <xf numFmtId="3" fontId="1" fillId="0" borderId="51" xfId="0" applyNumberFormat="1" applyFont="1" applyBorder="1" applyAlignment="1">
      <alignment horizontal="center" vertical="center" wrapText="1"/>
    </xf>
    <xf numFmtId="1" fontId="1" fillId="0" borderId="49" xfId="0" applyNumberFormat="1" applyFont="1" applyBorder="1" applyAlignment="1">
      <alignment horizontal="center" wrapText="1"/>
    </xf>
    <xf numFmtId="1" fontId="1" fillId="0" borderId="50" xfId="0" applyNumberFormat="1" applyFont="1" applyBorder="1" applyAlignment="1">
      <alignment horizontal="center" wrapText="1"/>
    </xf>
    <xf numFmtId="1" fontId="1" fillId="0" borderId="51" xfId="0" applyNumberFormat="1" applyFont="1" applyBorder="1" applyAlignment="1">
      <alignment horizontal="center" wrapText="1"/>
    </xf>
    <xf numFmtId="0" fontId="0" fillId="0" borderId="60" xfId="0" applyBorder="1"/>
    <xf numFmtId="0" fontId="0" fillId="0" borderId="42" xfId="0" applyBorder="1" applyAlignment="1">
      <alignment vertical="center"/>
    </xf>
    <xf numFmtId="0" fontId="26" fillId="0" borderId="41" xfId="0" applyFont="1" applyBorder="1"/>
    <xf numFmtId="0" fontId="33" fillId="0" borderId="41" xfId="0" applyFont="1" applyBorder="1"/>
    <xf numFmtId="0" fontId="5" fillId="0" borderId="41" xfId="0" applyFont="1" applyBorder="1" applyAlignment="1">
      <alignment vertical="center" wrapText="1"/>
    </xf>
    <xf numFmtId="0" fontId="0" fillId="0" borderId="41" xfId="0" applyBorder="1" applyAlignment="1">
      <alignment vertical="center"/>
    </xf>
    <xf numFmtId="0" fontId="24" fillId="0" borderId="41" xfId="0" applyFont="1" applyBorder="1"/>
    <xf numFmtId="0" fontId="2" fillId="0" borderId="41" xfId="0" applyFont="1" applyBorder="1"/>
    <xf numFmtId="3" fontId="1" fillId="0" borderId="41" xfId="0" applyNumberFormat="1" applyFont="1" applyBorder="1"/>
    <xf numFmtId="1" fontId="2" fillId="0" borderId="41" xfId="0" applyNumberFormat="1" applyFont="1" applyBorder="1" applyAlignment="1">
      <alignment horizontal="right" vertical="center" indent="1"/>
    </xf>
    <xf numFmtId="0" fontId="1" fillId="0" borderId="41" xfId="0" applyFont="1" applyBorder="1" applyAlignment="1">
      <alignment vertical="center"/>
    </xf>
    <xf numFmtId="0" fontId="1" fillId="0" borderId="41" xfId="0" applyFont="1" applyBorder="1" applyAlignment="1">
      <alignment horizontal="right" vertical="center"/>
    </xf>
    <xf numFmtId="0" fontId="24" fillId="0" borderId="42" xfId="0" applyFont="1" applyBorder="1"/>
    <xf numFmtId="0" fontId="0" fillId="0" borderId="62" xfId="0" applyBorder="1"/>
    <xf numFmtId="0" fontId="5" fillId="0" borderId="62" xfId="0" applyFont="1" applyBorder="1" applyAlignment="1">
      <alignment vertical="center" wrapText="1"/>
    </xf>
    <xf numFmtId="1" fontId="2" fillId="0" borderId="60" xfId="0" applyNumberFormat="1" applyFont="1" applyBorder="1" applyAlignment="1">
      <alignment horizontal="right" vertical="center" indent="1"/>
    </xf>
    <xf numFmtId="0" fontId="5" fillId="0" borderId="2" xfId="0" applyFont="1" applyBorder="1" applyAlignment="1">
      <alignment horizontal="left" vertical="center" wrapText="1"/>
    </xf>
    <xf numFmtId="0" fontId="35" fillId="0" borderId="65" xfId="0" applyFont="1" applyBorder="1" applyAlignment="1">
      <alignment horizontal="center" vertical="center" wrapText="1"/>
    </xf>
    <xf numFmtId="0" fontId="35" fillId="0" borderId="50" xfId="0" applyFont="1" applyBorder="1" applyAlignment="1">
      <alignment horizontal="center" vertical="center" wrapText="1"/>
    </xf>
    <xf numFmtId="0" fontId="35" fillId="0" borderId="51" xfId="0" applyFont="1" applyBorder="1" applyAlignment="1">
      <alignment horizontal="center" vertical="center" wrapText="1"/>
    </xf>
    <xf numFmtId="3" fontId="1" fillId="0" borderId="60" xfId="0" applyNumberFormat="1" applyFont="1" applyBorder="1"/>
    <xf numFmtId="0" fontId="8" fillId="0" borderId="44" xfId="0" applyFont="1" applyBorder="1"/>
    <xf numFmtId="0" fontId="1" fillId="0" borderId="46" xfId="0" applyFont="1" applyBorder="1"/>
    <xf numFmtId="0" fontId="8" fillId="0" borderId="46" xfId="0" applyFont="1" applyBorder="1"/>
    <xf numFmtId="0" fontId="8" fillId="0" borderId="67" xfId="0" applyFont="1" applyBorder="1"/>
    <xf numFmtId="0" fontId="2" fillId="0" borderId="2" xfId="0" applyFont="1" applyBorder="1"/>
    <xf numFmtId="0" fontId="1" fillId="0" borderId="62" xfId="0" applyFont="1" applyBorder="1"/>
    <xf numFmtId="0" fontId="1" fillId="0" borderId="42" xfId="0" applyFont="1" applyBorder="1"/>
    <xf numFmtId="3" fontId="25" fillId="0" borderId="60" xfId="0" applyNumberFormat="1" applyFont="1" applyBorder="1"/>
    <xf numFmtId="0" fontId="25" fillId="0" borderId="60" xfId="0" applyFont="1" applyBorder="1"/>
    <xf numFmtId="0" fontId="1" fillId="0" borderId="60" xfId="0" applyFont="1" applyBorder="1"/>
    <xf numFmtId="0" fontId="1" fillId="0" borderId="44" xfId="0" applyFont="1" applyBorder="1" applyAlignment="1">
      <alignment horizontal="left" vertical="center" indent="1"/>
    </xf>
    <xf numFmtId="0" fontId="1" fillId="0" borderId="48" xfId="0" applyFont="1" applyBorder="1" applyAlignment="1">
      <alignment horizontal="left" vertical="center" indent="1"/>
    </xf>
    <xf numFmtId="0" fontId="1" fillId="0" borderId="70" xfId="0" applyFont="1" applyBorder="1" applyAlignment="1">
      <alignment horizontal="left" vertical="center" indent="1"/>
    </xf>
    <xf numFmtId="0" fontId="35" fillId="0" borderId="75"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35" xfId="0" applyFont="1" applyBorder="1" applyAlignment="1">
      <alignment horizontal="center" vertical="center"/>
    </xf>
    <xf numFmtId="1" fontId="35" fillId="0" borderId="43" xfId="0" applyNumberFormat="1" applyFont="1" applyBorder="1" applyAlignment="1">
      <alignment horizontal="right" vertical="center" indent="1"/>
    </xf>
    <xf numFmtId="1" fontId="3" fillId="0" borderId="47" xfId="0" applyNumberFormat="1" applyFont="1" applyBorder="1" applyAlignment="1">
      <alignment horizontal="right" vertical="center" indent="1"/>
    </xf>
    <xf numFmtId="1" fontId="35" fillId="0" borderId="76" xfId="0" applyNumberFormat="1" applyFont="1" applyBorder="1" applyAlignment="1">
      <alignment horizontal="right" vertical="center" indent="1"/>
    </xf>
    <xf numFmtId="1" fontId="35" fillId="0" borderId="47" xfId="0" applyNumberFormat="1" applyFont="1" applyBorder="1" applyAlignment="1">
      <alignment horizontal="right" vertical="center" indent="1"/>
    </xf>
    <xf numFmtId="0" fontId="12" fillId="0" borderId="41" xfId="0" applyFont="1" applyBorder="1" applyAlignment="1">
      <alignment vertical="center" wrapText="1"/>
    </xf>
    <xf numFmtId="0" fontId="12" fillId="0" borderId="62" xfId="0" applyFont="1" applyBorder="1" applyAlignment="1">
      <alignment vertical="center" wrapText="1"/>
    </xf>
    <xf numFmtId="0" fontId="1" fillId="0" borderId="43" xfId="0" applyFont="1" applyBorder="1" applyAlignment="1">
      <alignment vertical="center"/>
    </xf>
    <xf numFmtId="0" fontId="1" fillId="0" borderId="45" xfId="0" applyFont="1" applyBorder="1" applyAlignment="1">
      <alignment vertical="center"/>
    </xf>
    <xf numFmtId="0" fontId="1" fillId="0" borderId="47" xfId="0" applyFont="1" applyBorder="1" applyAlignment="1">
      <alignment vertical="center"/>
    </xf>
    <xf numFmtId="0" fontId="1" fillId="0" borderId="76" xfId="0" applyFont="1" applyBorder="1" applyAlignment="1">
      <alignment vertical="center"/>
    </xf>
    <xf numFmtId="1" fontId="35" fillId="0" borderId="45" xfId="0" applyNumberFormat="1" applyFont="1" applyBorder="1" applyAlignment="1">
      <alignment horizontal="right" vertical="center" indent="1"/>
    </xf>
    <xf numFmtId="0" fontId="1" fillId="0" borderId="0" xfId="0" applyFont="1"/>
    <xf numFmtId="9" fontId="38" fillId="0" borderId="0" xfId="1" applyNumberFormat="1" applyFont="1" applyBorder="1" applyAlignment="1">
      <alignment vertical="center"/>
    </xf>
    <xf numFmtId="164" fontId="38" fillId="0" borderId="0" xfId="0" applyNumberFormat="1" applyFont="1" applyBorder="1" applyAlignment="1">
      <alignment vertical="center"/>
    </xf>
    <xf numFmtId="1" fontId="1" fillId="0" borderId="0" xfId="0" applyNumberFormat="1" applyFont="1" applyAlignment="1"/>
    <xf numFmtId="0" fontId="1" fillId="0" borderId="0" xfId="0" applyFont="1"/>
    <xf numFmtId="0" fontId="9" fillId="0" borderId="0" xfId="0" applyFont="1"/>
    <xf numFmtId="3" fontId="40" fillId="0" borderId="0" xfId="0" applyNumberFormat="1" applyFont="1"/>
    <xf numFmtId="0" fontId="4" fillId="0" borderId="0" xfId="0" applyFont="1"/>
    <xf numFmtId="0" fontId="2" fillId="0" borderId="36" xfId="0" applyFont="1" applyBorder="1" applyAlignment="1">
      <alignment horizontal="center" vertical="center"/>
    </xf>
    <xf numFmtId="3" fontId="4" fillId="0" borderId="0" xfId="0" applyNumberFormat="1" applyFont="1" applyAlignment="1">
      <alignment wrapText="1"/>
    </xf>
    <xf numFmtId="3" fontId="4" fillId="0" borderId="0" xfId="0" applyNumberFormat="1" applyFont="1"/>
    <xf numFmtId="0" fontId="9" fillId="0" borderId="0" xfId="0" applyFont="1" applyAlignment="1">
      <alignment wrapText="1"/>
    </xf>
    <xf numFmtId="3" fontId="4" fillId="0" borderId="0" xfId="0" applyNumberFormat="1" applyFont="1" applyAlignment="1"/>
    <xf numFmtId="0" fontId="27" fillId="0" borderId="0" xfId="0" applyFont="1" applyFill="1" applyAlignment="1">
      <alignment wrapText="1"/>
    </xf>
    <xf numFmtId="0" fontId="41" fillId="0" borderId="0" xfId="0" applyFont="1" applyAlignment="1">
      <alignment wrapText="1"/>
    </xf>
    <xf numFmtId="0" fontId="4" fillId="0" borderId="0" xfId="0" applyFont="1" applyAlignment="1">
      <alignment horizontal="right"/>
    </xf>
    <xf numFmtId="1" fontId="4" fillId="0" borderId="0" xfId="0" applyNumberFormat="1" applyFont="1"/>
    <xf numFmtId="2" fontId="4" fillId="0" borderId="0" xfId="0" applyNumberFormat="1" applyFont="1"/>
    <xf numFmtId="0" fontId="4" fillId="0" borderId="0" xfId="0" applyFont="1" applyFill="1" applyAlignment="1"/>
    <xf numFmtId="0" fontId="4" fillId="0" borderId="0" xfId="0" applyFont="1" applyAlignment="1"/>
    <xf numFmtId="3" fontId="4" fillId="0" borderId="0" xfId="0" applyNumberFormat="1" applyFont="1" applyFill="1"/>
    <xf numFmtId="0" fontId="3" fillId="0" borderId="1" xfId="0" applyFont="1" applyFill="1" applyBorder="1" applyAlignment="1">
      <alignment horizontal="center" vertical="center" wrapText="1"/>
    </xf>
    <xf numFmtId="0" fontId="1" fillId="0" borderId="0" xfId="0" applyFont="1"/>
    <xf numFmtId="0" fontId="39" fillId="0" borderId="0" xfId="0" applyFont="1" applyFill="1"/>
    <xf numFmtId="0" fontId="3" fillId="0" borderId="36" xfId="0" applyFont="1" applyBorder="1" applyAlignment="1">
      <alignment horizontal="center" vertical="center" wrapText="1"/>
    </xf>
    <xf numFmtId="0" fontId="42" fillId="0" borderId="0" xfId="0" applyFont="1"/>
    <xf numFmtId="0" fontId="43" fillId="0" borderId="0" xfId="0" applyFont="1"/>
    <xf numFmtId="0" fontId="31" fillId="0" borderId="0" xfId="0" applyFont="1" applyFill="1" applyAlignment="1">
      <alignment wrapText="1"/>
    </xf>
    <xf numFmtId="0" fontId="3" fillId="0" borderId="37" xfId="0" applyFont="1" applyFill="1" applyBorder="1" applyAlignment="1">
      <alignment wrapText="1"/>
    </xf>
    <xf numFmtId="0" fontId="3" fillId="13" borderId="1" xfId="0" applyFont="1" applyFill="1" applyBorder="1" applyAlignment="1">
      <alignment horizontal="center" vertical="center" wrapText="1"/>
    </xf>
    <xf numFmtId="0" fontId="3" fillId="0" borderId="37" xfId="0" applyFont="1" applyFill="1" applyBorder="1"/>
    <xf numFmtId="3" fontId="29" fillId="0" borderId="0" xfId="0" applyNumberFormat="1" applyFont="1" applyAlignment="1">
      <alignment horizontal="left" wrapText="1"/>
    </xf>
    <xf numFmtId="0" fontId="8" fillId="0" borderId="0" xfId="0" applyFont="1" applyAlignment="1">
      <alignment horizontal="left" wrapText="1"/>
    </xf>
    <xf numFmtId="0" fontId="31" fillId="0" borderId="0" xfId="0" applyFont="1" applyFill="1" applyAlignment="1">
      <alignment horizontal="left" vertical="center" wrapText="1"/>
    </xf>
    <xf numFmtId="0" fontId="2" fillId="0" borderId="2" xfId="0" applyFont="1" applyFill="1" applyBorder="1" applyAlignment="1">
      <alignment horizontal="center" vertical="center" wrapText="1"/>
    </xf>
    <xf numFmtId="0" fontId="1" fillId="0" borderId="0" xfId="0" applyFont="1"/>
    <xf numFmtId="0" fontId="9" fillId="0" borderId="0" xfId="0" applyFont="1" applyAlignment="1"/>
    <xf numFmtId="0" fontId="31" fillId="0" borderId="0" xfId="0" applyFont="1" applyFill="1" applyAlignment="1">
      <alignment horizontal="left" vertical="center"/>
    </xf>
    <xf numFmtId="0" fontId="42" fillId="0" borderId="0" xfId="0" applyFont="1" applyFill="1"/>
    <xf numFmtId="0" fontId="3" fillId="0" borderId="2" xfId="0" applyFont="1" applyBorder="1" applyAlignment="1">
      <alignment vertical="center"/>
    </xf>
    <xf numFmtId="0" fontId="2" fillId="0" borderId="3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3" fontId="1" fillId="0" borderId="3" xfId="0" applyNumberFormat="1" applyFont="1" applyBorder="1" applyAlignment="1">
      <alignment vertical="center"/>
    </xf>
    <xf numFmtId="3" fontId="1" fillId="0" borderId="20" xfId="0" applyNumberFormat="1" applyFont="1" applyFill="1" applyBorder="1" applyAlignment="1">
      <alignment vertical="center"/>
    </xf>
    <xf numFmtId="0" fontId="2" fillId="0" borderId="1" xfId="0" applyFont="1" applyFill="1" applyBorder="1" applyAlignment="1">
      <alignment vertical="center"/>
    </xf>
    <xf numFmtId="0" fontId="3" fillId="0" borderId="1" xfId="0" applyFont="1" applyBorder="1" applyAlignment="1">
      <alignment vertical="center"/>
    </xf>
    <xf numFmtId="0" fontId="2" fillId="0" borderId="3" xfId="0" applyFont="1" applyFill="1" applyBorder="1" applyAlignment="1">
      <alignment horizontal="center" vertical="center" wrapText="1"/>
    </xf>
    <xf numFmtId="0" fontId="5" fillId="0" borderId="39" xfId="0" applyFont="1" applyBorder="1" applyAlignment="1">
      <alignment horizontal="center" vertical="center" wrapText="1"/>
    </xf>
    <xf numFmtId="0" fontId="35" fillId="0" borderId="84" xfId="0" applyFont="1" applyBorder="1" applyAlignment="1">
      <alignment horizontal="center" vertical="center" wrapText="1"/>
    </xf>
    <xf numFmtId="0" fontId="35" fillId="0" borderId="87" xfId="0" applyFont="1" applyBorder="1" applyAlignment="1">
      <alignment horizontal="center" vertical="center" wrapText="1"/>
    </xf>
    <xf numFmtId="0" fontId="2" fillId="0" borderId="3" xfId="0" applyFont="1" applyBorder="1" applyAlignment="1">
      <alignment vertical="center" wrapText="1"/>
    </xf>
    <xf numFmtId="0" fontId="3" fillId="0" borderId="3" xfId="0" applyFont="1" applyBorder="1" applyAlignment="1">
      <alignment vertical="center" wrapText="1"/>
    </xf>
    <xf numFmtId="1" fontId="34" fillId="0" borderId="0" xfId="0" applyNumberFormat="1" applyFont="1" applyFill="1" applyBorder="1" applyAlignment="1" applyProtection="1">
      <alignment horizontal="center"/>
    </xf>
    <xf numFmtId="1" fontId="34" fillId="0" borderId="25" xfId="0" applyNumberFormat="1" applyFont="1" applyFill="1" applyBorder="1" applyAlignment="1" applyProtection="1">
      <alignment horizontal="center"/>
    </xf>
    <xf numFmtId="164" fontId="8" fillId="0" borderId="23" xfId="0" applyNumberFormat="1" applyFont="1" applyFill="1" applyBorder="1" applyAlignment="1" applyProtection="1">
      <alignment horizontal="right" vertical="center" indent="1"/>
    </xf>
    <xf numFmtId="164" fontId="8" fillId="0" borderId="24" xfId="0" applyNumberFormat="1" applyFont="1" applyFill="1" applyBorder="1" applyAlignment="1" applyProtection="1">
      <alignment horizontal="right" vertical="center" indent="1"/>
    </xf>
    <xf numFmtId="164" fontId="3" fillId="0" borderId="25" xfId="0" applyNumberFormat="1" applyFont="1" applyFill="1" applyBorder="1" applyAlignment="1" applyProtection="1">
      <alignment horizontal="right" vertical="center" indent="1"/>
    </xf>
    <xf numFmtId="164" fontId="35" fillId="0" borderId="25" xfId="0" applyNumberFormat="1" applyFont="1" applyFill="1" applyBorder="1" applyAlignment="1" applyProtection="1">
      <alignment horizontal="center"/>
    </xf>
    <xf numFmtId="164" fontId="34" fillId="0" borderId="23" xfId="0" applyNumberFormat="1" applyFont="1" applyFill="1" applyBorder="1" applyAlignment="1" applyProtection="1">
      <alignment horizontal="center"/>
    </xf>
    <xf numFmtId="164" fontId="34" fillId="0" borderId="24" xfId="0" applyNumberFormat="1" applyFont="1" applyFill="1" applyBorder="1" applyAlignment="1" applyProtection="1">
      <alignment horizontal="center"/>
    </xf>
    <xf numFmtId="164" fontId="34" fillId="0" borderId="26" xfId="0" applyNumberFormat="1" applyFont="1" applyFill="1" applyBorder="1" applyAlignment="1" applyProtection="1">
      <alignment horizontal="center"/>
    </xf>
    <xf numFmtId="164" fontId="8" fillId="0" borderId="23" xfId="0" applyNumberFormat="1" applyFont="1" applyFill="1" applyBorder="1" applyAlignment="1" applyProtection="1">
      <alignment horizontal="center"/>
    </xf>
    <xf numFmtId="164" fontId="8" fillId="0" borderId="24" xfId="0" applyNumberFormat="1" applyFont="1" applyFill="1" applyBorder="1" applyAlignment="1" applyProtection="1">
      <alignment horizontal="center"/>
    </xf>
    <xf numFmtId="164" fontId="3" fillId="0" borderId="20" xfId="0" applyNumberFormat="1" applyFont="1" applyFill="1" applyBorder="1" applyAlignment="1">
      <alignment horizontal="center"/>
    </xf>
    <xf numFmtId="164" fontId="3" fillId="0" borderId="1" xfId="0" applyNumberFormat="1" applyFont="1" applyBorder="1" applyAlignment="1">
      <alignment horizontal="center"/>
    </xf>
    <xf numFmtId="164" fontId="34" fillId="0" borderId="23" xfId="0" applyNumberFormat="1" applyFont="1" applyFill="1" applyBorder="1" applyAlignment="1" applyProtection="1">
      <alignment horizontal="center" vertical="center" wrapText="1"/>
    </xf>
    <xf numFmtId="164" fontId="34" fillId="0" borderId="24" xfId="0" applyNumberFormat="1" applyFont="1" applyFill="1" applyBorder="1" applyAlignment="1" applyProtection="1">
      <alignment horizontal="center" vertical="center" wrapText="1"/>
    </xf>
    <xf numFmtId="164" fontId="8" fillId="0" borderId="24" xfId="0" applyNumberFormat="1" applyFont="1" applyFill="1" applyBorder="1" applyAlignment="1" applyProtection="1">
      <alignment horizontal="center" vertical="center" wrapText="1"/>
    </xf>
    <xf numFmtId="164" fontId="8" fillId="0" borderId="26" xfId="0" applyNumberFormat="1" applyFont="1" applyFill="1" applyBorder="1" applyAlignment="1" applyProtection="1">
      <alignment horizontal="center" vertical="center" wrapText="1"/>
    </xf>
    <xf numFmtId="164" fontId="8" fillId="0" borderId="25" xfId="0" applyNumberFormat="1" applyFont="1" applyFill="1" applyBorder="1" applyAlignment="1" applyProtection="1">
      <alignment horizontal="center" vertical="center" wrapText="1"/>
    </xf>
    <xf numFmtId="164" fontId="3" fillId="0" borderId="26" xfId="0" applyNumberFormat="1" applyFont="1" applyFill="1" applyBorder="1" applyAlignment="1" applyProtection="1">
      <alignment horizontal="center"/>
    </xf>
    <xf numFmtId="164" fontId="34" fillId="0" borderId="27" xfId="0" applyNumberFormat="1" applyFont="1" applyFill="1" applyBorder="1" applyAlignment="1" applyProtection="1">
      <alignment horizontal="center"/>
    </xf>
    <xf numFmtId="164" fontId="34" fillId="0" borderId="18" xfId="0" applyNumberFormat="1" applyFont="1" applyFill="1" applyBorder="1" applyAlignment="1" applyProtection="1">
      <alignment horizontal="center"/>
    </xf>
    <xf numFmtId="164" fontId="34" fillId="0" borderId="16" xfId="0" applyNumberFormat="1" applyFont="1" applyFill="1" applyBorder="1" applyAlignment="1" applyProtection="1">
      <alignment horizontal="center"/>
    </xf>
    <xf numFmtId="164" fontId="34" fillId="0" borderId="40" xfId="0" applyNumberFormat="1" applyFont="1" applyFill="1" applyBorder="1" applyAlignment="1" applyProtection="1">
      <alignment horizontal="center"/>
    </xf>
    <xf numFmtId="164" fontId="34" fillId="0" borderId="30" xfId="0" applyNumberFormat="1" applyFont="1" applyFill="1" applyBorder="1" applyAlignment="1" applyProtection="1">
      <alignment horizontal="center"/>
    </xf>
    <xf numFmtId="164" fontId="34" fillId="0" borderId="80" xfId="0" applyNumberFormat="1" applyFont="1" applyFill="1" applyBorder="1" applyAlignment="1" applyProtection="1">
      <alignment horizontal="center"/>
    </xf>
    <xf numFmtId="164" fontId="34" fillId="0" borderId="81" xfId="0" applyNumberFormat="1" applyFont="1" applyFill="1" applyBorder="1" applyAlignment="1" applyProtection="1">
      <alignment horizontal="center"/>
    </xf>
    <xf numFmtId="164" fontId="34" fillId="0" borderId="31" xfId="0" applyNumberFormat="1" applyFont="1" applyFill="1" applyBorder="1" applyAlignment="1" applyProtection="1">
      <alignment horizontal="center"/>
    </xf>
    <xf numFmtId="164" fontId="8" fillId="0" borderId="26" xfId="0" applyNumberFormat="1" applyFont="1" applyFill="1" applyBorder="1" applyAlignment="1" applyProtection="1">
      <alignment horizontal="center"/>
    </xf>
    <xf numFmtId="164" fontId="34" fillId="0" borderId="32" xfId="0" applyNumberFormat="1" applyFont="1" applyFill="1" applyBorder="1" applyAlignment="1" applyProtection="1">
      <alignment horizontal="center"/>
    </xf>
    <xf numFmtId="164" fontId="8" fillId="0" borderId="82" xfId="0" applyNumberFormat="1" applyFont="1" applyFill="1" applyBorder="1" applyAlignment="1" applyProtection="1">
      <alignment horizontal="center"/>
    </xf>
    <xf numFmtId="164" fontId="34" fillId="0" borderId="83" xfId="0" applyNumberFormat="1" applyFont="1" applyFill="1" applyBorder="1" applyAlignment="1" applyProtection="1">
      <alignment horizontal="center"/>
    </xf>
    <xf numFmtId="164" fontId="8" fillId="0" borderId="34" xfId="0" applyNumberFormat="1" applyFont="1" applyFill="1" applyBorder="1" applyAlignment="1" applyProtection="1">
      <alignment horizontal="center"/>
    </xf>
    <xf numFmtId="164" fontId="3" fillId="0" borderId="25" xfId="0" applyNumberFormat="1" applyFont="1" applyFill="1" applyBorder="1" applyAlignment="1" applyProtection="1">
      <alignment horizontal="center"/>
    </xf>
    <xf numFmtId="164" fontId="3" fillId="0" borderId="2" xfId="0" applyNumberFormat="1" applyFont="1" applyFill="1" applyBorder="1" applyAlignment="1" applyProtection="1">
      <alignment horizontal="center"/>
    </xf>
    <xf numFmtId="164" fontId="3" fillId="0" borderId="15" xfId="0" applyNumberFormat="1" applyFont="1" applyFill="1" applyBorder="1" applyAlignment="1" applyProtection="1">
      <alignment horizontal="center"/>
    </xf>
    <xf numFmtId="164" fontId="3" fillId="0" borderId="5" xfId="0" applyNumberFormat="1" applyFont="1" applyFill="1" applyBorder="1" applyAlignment="1" applyProtection="1">
      <alignment horizontal="center"/>
    </xf>
    <xf numFmtId="164" fontId="3" fillId="0" borderId="39" xfId="0" applyNumberFormat="1" applyFont="1" applyFill="1" applyBorder="1" applyAlignment="1" applyProtection="1">
      <alignment horizontal="center"/>
    </xf>
    <xf numFmtId="164" fontId="8" fillId="0" borderId="23" xfId="0" applyNumberFormat="1" applyFont="1" applyFill="1" applyBorder="1" applyAlignment="1" applyProtection="1">
      <alignment horizontal="center" vertical="center" wrapText="1"/>
    </xf>
    <xf numFmtId="164" fontId="34" fillId="0" borderId="26" xfId="0" applyNumberFormat="1" applyFont="1" applyFill="1" applyBorder="1" applyAlignment="1" applyProtection="1">
      <alignment horizontal="center" vertical="center" wrapText="1"/>
    </xf>
    <xf numFmtId="164" fontId="3" fillId="0" borderId="25" xfId="0" applyNumberFormat="1" applyFont="1" applyFill="1" applyBorder="1" applyAlignment="1" applyProtection="1">
      <alignment horizontal="center" vertical="center" wrapText="1"/>
    </xf>
    <xf numFmtId="164" fontId="3" fillId="0" borderId="23" xfId="0" applyNumberFormat="1" applyFont="1" applyFill="1" applyBorder="1" applyAlignment="1" applyProtection="1">
      <alignment horizontal="right" indent="3"/>
    </xf>
    <xf numFmtId="164" fontId="34" fillId="0" borderId="24" xfId="0" applyNumberFormat="1" applyFont="1" applyFill="1" applyBorder="1" applyAlignment="1" applyProtection="1">
      <alignment horizontal="right" indent="3"/>
    </xf>
    <xf numFmtId="164" fontId="8" fillId="0" borderId="24" xfId="0" applyNumberFormat="1" applyFont="1" applyFill="1" applyBorder="1" applyAlignment="1" applyProtection="1">
      <alignment horizontal="right" indent="3"/>
    </xf>
    <xf numFmtId="164" fontId="3" fillId="0" borderId="25" xfId="0" applyNumberFormat="1" applyFont="1" applyFill="1" applyBorder="1" applyAlignment="1" applyProtection="1">
      <alignment horizontal="right" indent="3"/>
    </xf>
    <xf numFmtId="164" fontId="8" fillId="0" borderId="52" xfId="0" applyNumberFormat="1" applyFont="1" applyBorder="1" applyAlignment="1">
      <alignment horizontal="center" vertical="center" wrapText="1"/>
    </xf>
    <xf numFmtId="164" fontId="8" fillId="0" borderId="53" xfId="0" applyNumberFormat="1" applyFont="1" applyBorder="1" applyAlignment="1">
      <alignment horizontal="center" vertical="center" wrapText="1"/>
    </xf>
    <xf numFmtId="164" fontId="8" fillId="0" borderId="54" xfId="0" applyNumberFormat="1" applyFont="1" applyBorder="1" applyAlignment="1">
      <alignment horizontal="center" wrapText="1"/>
    </xf>
    <xf numFmtId="164" fontId="8" fillId="0" borderId="55" xfId="0" applyNumberFormat="1" applyFont="1" applyBorder="1" applyAlignment="1">
      <alignment horizontal="center" vertical="center" wrapText="1"/>
    </xf>
    <xf numFmtId="164" fontId="8" fillId="0" borderId="41" xfId="0" applyNumberFormat="1" applyFont="1" applyBorder="1" applyAlignment="1">
      <alignment horizontal="center" vertical="center" wrapText="1"/>
    </xf>
    <xf numFmtId="164" fontId="8" fillId="0" borderId="56" xfId="0" applyNumberFormat="1" applyFont="1" applyBorder="1" applyAlignment="1">
      <alignment horizontal="center" wrapText="1"/>
    </xf>
    <xf numFmtId="164" fontId="8" fillId="0" borderId="57" xfId="0" applyNumberFormat="1" applyFont="1" applyBorder="1" applyAlignment="1">
      <alignment horizontal="center" vertical="center" wrapText="1"/>
    </xf>
    <xf numFmtId="164" fontId="8" fillId="0" borderId="58" xfId="0" applyNumberFormat="1" applyFont="1" applyBorder="1" applyAlignment="1">
      <alignment horizontal="center" vertical="center" wrapText="1"/>
    </xf>
    <xf numFmtId="164" fontId="8" fillId="0" borderId="59" xfId="0" applyNumberFormat="1" applyFont="1" applyBorder="1" applyAlignment="1">
      <alignment horizontal="center" wrapText="1"/>
    </xf>
    <xf numFmtId="164" fontId="8" fillId="0" borderId="43" xfId="0" applyNumberFormat="1" applyFont="1" applyBorder="1" applyAlignment="1">
      <alignment horizontal="center" wrapText="1"/>
    </xf>
    <xf numFmtId="164" fontId="8" fillId="0" borderId="45" xfId="0" applyNumberFormat="1" applyFont="1" applyBorder="1" applyAlignment="1">
      <alignment horizontal="center" wrapText="1"/>
    </xf>
    <xf numFmtId="164" fontId="8" fillId="0" borderId="47" xfId="0" applyNumberFormat="1" applyFont="1" applyBorder="1" applyAlignment="1">
      <alignment horizontal="center" wrapText="1"/>
    </xf>
    <xf numFmtId="164" fontId="35" fillId="0" borderId="27" xfId="0" applyNumberFormat="1" applyFont="1" applyFill="1" applyBorder="1" applyAlignment="1" applyProtection="1">
      <alignment horizontal="right" vertical="center" indent="1"/>
    </xf>
    <xf numFmtId="164" fontId="35" fillId="0" borderId="40" xfId="0" applyNumberFormat="1" applyFont="1" applyFill="1" applyBorder="1" applyAlignment="1" applyProtection="1">
      <alignment horizontal="right" vertical="center" indent="1"/>
    </xf>
    <xf numFmtId="164" fontId="35" fillId="0" borderId="28" xfId="0" applyNumberFormat="1" applyFont="1" applyFill="1" applyBorder="1" applyAlignment="1" applyProtection="1">
      <alignment horizontal="right" vertical="center" indent="1"/>
    </xf>
    <xf numFmtId="164" fontId="35" fillId="0" borderId="29" xfId="0" applyNumberFormat="1" applyFont="1" applyFill="1" applyBorder="1" applyAlignment="1" applyProtection="1">
      <alignment horizontal="right" vertical="center" indent="1"/>
    </xf>
    <xf numFmtId="164" fontId="27" fillId="0" borderId="30" xfId="0" applyNumberFormat="1" applyFont="1" applyFill="1" applyBorder="1" applyAlignment="1" applyProtection="1">
      <alignment horizontal="right" indent="1"/>
    </xf>
    <xf numFmtId="164" fontId="27" fillId="0" borderId="31" xfId="0" applyNumberFormat="1" applyFont="1" applyFill="1" applyBorder="1" applyAlignment="1" applyProtection="1">
      <alignment horizontal="right" indent="1"/>
    </xf>
    <xf numFmtId="164" fontId="27" fillId="0" borderId="0" xfId="0" applyNumberFormat="1" applyFont="1" applyFill="1" applyBorder="1" applyAlignment="1" applyProtection="1">
      <alignment horizontal="right" indent="1"/>
    </xf>
    <xf numFmtId="164" fontId="27" fillId="0" borderId="30" xfId="0" applyNumberFormat="1" applyFont="1" applyFill="1" applyBorder="1" applyAlignment="1" applyProtection="1">
      <alignment horizontal="right" vertical="top" indent="1"/>
    </xf>
    <xf numFmtId="164" fontId="27" fillId="0" borderId="31" xfId="0" applyNumberFormat="1" applyFont="1" applyFill="1" applyBorder="1" applyAlignment="1" applyProtection="1">
      <alignment horizontal="right" vertical="top" indent="1"/>
    </xf>
    <xf numFmtId="164" fontId="27" fillId="0" borderId="0" xfId="0" applyNumberFormat="1" applyFont="1" applyFill="1" applyBorder="1" applyAlignment="1" applyProtection="1">
      <alignment horizontal="right" vertical="top" indent="1"/>
    </xf>
    <xf numFmtId="164" fontId="3" fillId="0" borderId="27" xfId="0" applyNumberFormat="1" applyFont="1" applyFill="1" applyBorder="1" applyAlignment="1" applyProtection="1">
      <alignment horizontal="right" vertical="center" indent="1"/>
    </xf>
    <xf numFmtId="164" fontId="3" fillId="0" borderId="40" xfId="0" applyNumberFormat="1" applyFont="1" applyFill="1" applyBorder="1" applyAlignment="1" applyProtection="1">
      <alignment horizontal="right" vertical="center" indent="1"/>
    </xf>
    <xf numFmtId="164" fontId="3" fillId="0" borderId="28" xfId="0" applyNumberFormat="1" applyFont="1" applyFill="1" applyBorder="1" applyAlignment="1" applyProtection="1">
      <alignment horizontal="right" vertical="center" indent="1"/>
    </xf>
    <xf numFmtId="164" fontId="3" fillId="0" borderId="29" xfId="0" applyNumberFormat="1" applyFont="1" applyFill="1" applyBorder="1" applyAlignment="1" applyProtection="1">
      <alignment horizontal="right" vertical="center" indent="1"/>
    </xf>
    <xf numFmtId="164" fontId="27" fillId="0" borderId="32" xfId="0" applyNumberFormat="1" applyFont="1" applyFill="1" applyBorder="1" applyAlignment="1" applyProtection="1">
      <alignment horizontal="right" vertical="top" indent="1"/>
    </xf>
    <xf numFmtId="164" fontId="27" fillId="0" borderId="34" xfId="0" applyNumberFormat="1" applyFont="1" applyFill="1" applyBorder="1" applyAlignment="1" applyProtection="1">
      <alignment horizontal="right" vertical="top" indent="1"/>
    </xf>
    <xf numFmtId="164" fontId="27" fillId="0" borderId="33" xfId="0" applyNumberFormat="1" applyFont="1" applyFill="1" applyBorder="1" applyAlignment="1" applyProtection="1">
      <alignment horizontal="right" vertical="top" indent="1"/>
    </xf>
    <xf numFmtId="164" fontId="8" fillId="0" borderId="38" xfId="0" applyNumberFormat="1" applyFont="1" applyBorder="1" applyAlignment="1">
      <alignment horizontal="center" wrapText="1"/>
    </xf>
    <xf numFmtId="164" fontId="34" fillId="0" borderId="66" xfId="0" applyNumberFormat="1" applyFont="1" applyBorder="1" applyAlignment="1">
      <alignment horizontal="right" indent="1"/>
    </xf>
    <xf numFmtId="164" fontId="34" fillId="0" borderId="53" xfId="0" applyNumberFormat="1" applyFont="1" applyBorder="1" applyAlignment="1">
      <alignment horizontal="right" indent="1"/>
    </xf>
    <xf numFmtId="164" fontId="34" fillId="0" borderId="54" xfId="0" applyNumberFormat="1" applyFont="1" applyBorder="1" applyAlignment="1">
      <alignment horizontal="right" indent="1"/>
    </xf>
    <xf numFmtId="164" fontId="34" fillId="0" borderId="63" xfId="0" applyNumberFormat="1" applyFont="1" applyBorder="1" applyAlignment="1">
      <alignment horizontal="right" indent="1"/>
    </xf>
    <xf numFmtId="164" fontId="34" fillId="0" borderId="41" xfId="0" applyNumberFormat="1" applyFont="1" applyBorder="1" applyAlignment="1">
      <alignment horizontal="right" indent="1"/>
    </xf>
    <xf numFmtId="164" fontId="34" fillId="0" borderId="56" xfId="0" applyNumberFormat="1" applyFont="1" applyBorder="1" applyAlignment="1">
      <alignment horizontal="right" indent="1"/>
    </xf>
    <xf numFmtId="164" fontId="34" fillId="0" borderId="68" xfId="0" applyNumberFormat="1" applyFont="1" applyBorder="1" applyAlignment="1">
      <alignment horizontal="right" indent="1"/>
    </xf>
    <xf numFmtId="164" fontId="34" fillId="0" borderId="62" xfId="0" applyNumberFormat="1" applyFont="1" applyBorder="1" applyAlignment="1">
      <alignment horizontal="right" indent="1"/>
    </xf>
    <xf numFmtId="164" fontId="34" fillId="0" borderId="69" xfId="0" applyNumberFormat="1" applyFont="1" applyBorder="1" applyAlignment="1">
      <alignment horizontal="right" indent="1"/>
    </xf>
    <xf numFmtId="164" fontId="35" fillId="0" borderId="65" xfId="0" applyNumberFormat="1" applyFont="1" applyBorder="1" applyAlignment="1">
      <alignment horizontal="right" vertical="center" indent="1"/>
    </xf>
    <xf numFmtId="164" fontId="35" fillId="0" borderId="50" xfId="0" applyNumberFormat="1" applyFont="1" applyBorder="1" applyAlignment="1">
      <alignment horizontal="right" vertical="center" indent="1"/>
    </xf>
    <xf numFmtId="164" fontId="35" fillId="0" borderId="51" xfId="0" applyNumberFormat="1" applyFont="1" applyBorder="1" applyAlignment="1">
      <alignment horizontal="right" vertical="center" indent="1"/>
    </xf>
    <xf numFmtId="164" fontId="34" fillId="0" borderId="52" xfId="0" applyNumberFormat="1" applyFont="1" applyBorder="1" applyAlignment="1">
      <alignment horizontal="right" vertical="center" indent="1"/>
    </xf>
    <xf numFmtId="164" fontId="34" fillId="0" borderId="54" xfId="0" applyNumberFormat="1" applyFont="1" applyBorder="1" applyAlignment="1">
      <alignment horizontal="right" vertical="center" indent="1"/>
    </xf>
    <xf numFmtId="164" fontId="34" fillId="0" borderId="85" xfId="0" applyNumberFormat="1" applyFont="1" applyBorder="1" applyAlignment="1">
      <alignment horizontal="right" vertical="center" indent="1"/>
    </xf>
    <xf numFmtId="164" fontId="34" fillId="0" borderId="78" xfId="0" applyNumberFormat="1" applyFont="1" applyBorder="1" applyAlignment="1">
      <alignment horizontal="right" vertical="center" indent="1"/>
    </xf>
    <xf numFmtId="164" fontId="34" fillId="0" borderId="57" xfId="0" applyNumberFormat="1" applyFont="1" applyBorder="1" applyAlignment="1">
      <alignment horizontal="right" vertical="center" indent="1"/>
    </xf>
    <xf numFmtId="164" fontId="34" fillId="0" borderId="59" xfId="0" applyNumberFormat="1" applyFont="1" applyBorder="1" applyAlignment="1">
      <alignment horizontal="right" vertical="center" indent="1"/>
    </xf>
    <xf numFmtId="164" fontId="34" fillId="0" borderId="86" xfId="0" applyNumberFormat="1" applyFont="1" applyBorder="1" applyAlignment="1">
      <alignment horizontal="right" vertical="center" indent="1"/>
    </xf>
    <xf numFmtId="164" fontId="34" fillId="0" borderId="79" xfId="0" applyNumberFormat="1" applyFont="1" applyBorder="1" applyAlignment="1">
      <alignment horizontal="right" vertical="center" indent="1"/>
    </xf>
    <xf numFmtId="164" fontId="34" fillId="0" borderId="71" xfId="0" applyNumberFormat="1" applyFont="1" applyBorder="1" applyAlignment="1">
      <alignment horizontal="right" vertical="center" indent="1"/>
    </xf>
    <xf numFmtId="164" fontId="34" fillId="0" borderId="72" xfId="0" applyNumberFormat="1" applyFont="1" applyBorder="1" applyAlignment="1">
      <alignment horizontal="right" vertical="center" indent="1"/>
    </xf>
    <xf numFmtId="164" fontId="34" fillId="0" borderId="73" xfId="0" applyNumberFormat="1" applyFont="1" applyBorder="1" applyAlignment="1">
      <alignment horizontal="right" vertical="center" indent="1"/>
    </xf>
    <xf numFmtId="164" fontId="34" fillId="0" borderId="64" xfId="0" applyNumberFormat="1" applyFont="1" applyBorder="1" applyAlignment="1">
      <alignment horizontal="right" vertical="center" indent="1"/>
    </xf>
    <xf numFmtId="164" fontId="34" fillId="0" borderId="55" xfId="0" applyNumberFormat="1" applyFont="1" applyBorder="1" applyAlignment="1">
      <alignment horizontal="right" vertical="center" indent="1"/>
    </xf>
    <xf numFmtId="164" fontId="34" fillId="0" borderId="56" xfId="0" applyNumberFormat="1" applyFont="1" applyBorder="1" applyAlignment="1">
      <alignment horizontal="right" vertical="center" indent="1"/>
    </xf>
    <xf numFmtId="164" fontId="34" fillId="0" borderId="42" xfId="0" applyNumberFormat="1" applyFont="1" applyBorder="1" applyAlignment="1">
      <alignment horizontal="right" vertical="center" indent="1"/>
    </xf>
    <xf numFmtId="164" fontId="34" fillId="0" borderId="61" xfId="0" applyNumberFormat="1" applyFont="1" applyBorder="1" applyAlignment="1">
      <alignment horizontal="right" vertical="center" indent="1"/>
    </xf>
    <xf numFmtId="164" fontId="8" fillId="13" borderId="23" xfId="0" applyNumberFormat="1" applyFont="1" applyFill="1" applyBorder="1" applyAlignment="1" applyProtection="1">
      <alignment horizontal="center"/>
    </xf>
    <xf numFmtId="164" fontId="8" fillId="13" borderId="24" xfId="0" applyNumberFormat="1" applyFont="1" applyFill="1" applyBorder="1" applyAlignment="1" applyProtection="1">
      <alignment horizontal="center"/>
    </xf>
    <xf numFmtId="164" fontId="3" fillId="13" borderId="26" xfId="0" applyNumberFormat="1" applyFont="1" applyFill="1" applyBorder="1" applyAlignment="1" applyProtection="1">
      <alignment horizontal="center"/>
    </xf>
    <xf numFmtId="164" fontId="8" fillId="13" borderId="25" xfId="0" applyNumberFormat="1" applyFont="1" applyFill="1" applyBorder="1" applyAlignment="1" applyProtection="1">
      <alignment horizontal="center"/>
    </xf>
    <xf numFmtId="164" fontId="8" fillId="13" borderId="3" xfId="0" applyNumberFormat="1" applyFont="1" applyFill="1" applyBorder="1" applyAlignment="1">
      <alignment horizontal="center"/>
    </xf>
    <xf numFmtId="164" fontId="8" fillId="13" borderId="19" xfId="0" applyNumberFormat="1" applyFont="1" applyFill="1" applyBorder="1" applyAlignment="1">
      <alignment horizontal="center"/>
    </xf>
    <xf numFmtId="164" fontId="3" fillId="13" borderId="20" xfId="0" applyNumberFormat="1" applyFont="1" applyFill="1" applyBorder="1" applyAlignment="1">
      <alignment horizontal="center"/>
    </xf>
    <xf numFmtId="164" fontId="3" fillId="13" borderId="1" xfId="0" applyNumberFormat="1" applyFont="1" applyFill="1" applyBorder="1" applyAlignment="1">
      <alignment horizontal="center"/>
    </xf>
    <xf numFmtId="0" fontId="2" fillId="0" borderId="33" xfId="0" applyFont="1" applyBorder="1" applyAlignment="1">
      <alignment horizontal="center" vertical="center"/>
    </xf>
    <xf numFmtId="3" fontId="29" fillId="0" borderId="0" xfId="0" applyNumberFormat="1" applyFont="1" applyAlignment="1">
      <alignment horizontal="left" wrapText="1"/>
    </xf>
    <xf numFmtId="3" fontId="29" fillId="0" borderId="0" xfId="0" applyNumberFormat="1" applyFont="1" applyAlignment="1">
      <alignment horizontal="left" vertical="center" wrapText="1"/>
    </xf>
    <xf numFmtId="3" fontId="17" fillId="0" borderId="14" xfId="0" applyNumberFormat="1" applyFont="1" applyBorder="1" applyAlignment="1">
      <alignment horizontal="center" wrapText="1"/>
    </xf>
    <xf numFmtId="3" fontId="17" fillId="0" borderId="6" xfId="0" applyNumberFormat="1" applyFont="1" applyBorder="1" applyAlignment="1">
      <alignment horizontal="center" wrapText="1"/>
    </xf>
    <xf numFmtId="3" fontId="18" fillId="0" borderId="1" xfId="0" applyNumberFormat="1" applyFont="1" applyBorder="1" applyAlignment="1">
      <alignment horizontal="left"/>
    </xf>
    <xf numFmtId="3" fontId="17" fillId="0" borderId="1" xfId="0" applyNumberFormat="1" applyFont="1" applyBorder="1" applyAlignment="1">
      <alignment horizontal="center" wrapText="1"/>
    </xf>
    <xf numFmtId="3" fontId="18" fillId="0" borderId="1" xfId="0" applyNumberFormat="1" applyFont="1" applyBorder="1" applyAlignment="1">
      <alignment horizontal="center"/>
    </xf>
    <xf numFmtId="3" fontId="17" fillId="0" borderId="1" xfId="0" applyNumberFormat="1" applyFont="1" applyBorder="1" applyAlignment="1">
      <alignment horizontal="center" vertical="center" wrapText="1"/>
    </xf>
    <xf numFmtId="3" fontId="17" fillId="0" borderId="2" xfId="0" applyNumberFormat="1" applyFont="1" applyBorder="1" applyAlignment="1">
      <alignment horizontal="center" wrapText="1"/>
    </xf>
    <xf numFmtId="3" fontId="17" fillId="0" borderId="13" xfId="0" applyNumberFormat="1" applyFont="1" applyBorder="1" applyAlignment="1">
      <alignment horizontal="center" wrapText="1"/>
    </xf>
    <xf numFmtId="3" fontId="17" fillId="7" borderId="2" xfId="0" applyNumberFormat="1" applyFont="1" applyFill="1" applyBorder="1" applyAlignment="1">
      <alignment horizontal="center" wrapText="1"/>
    </xf>
    <xf numFmtId="3" fontId="17" fillId="7" borderId="4" xfId="0" applyNumberFormat="1" applyFont="1" applyFill="1" applyBorder="1" applyAlignment="1">
      <alignment horizontal="center" wrapText="1"/>
    </xf>
    <xf numFmtId="0" fontId="1" fillId="0" borderId="0" xfId="0" applyFont="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 xfId="0" applyFont="1" applyFill="1" applyBorder="1" applyAlignment="1">
      <alignment horizontal="center"/>
    </xf>
    <xf numFmtId="0" fontId="2" fillId="0" borderId="4" xfId="0" applyFont="1" applyFill="1" applyBorder="1" applyAlignment="1">
      <alignment horizontal="center"/>
    </xf>
    <xf numFmtId="0" fontId="1" fillId="0" borderId="1" xfId="0" applyFont="1" applyFill="1" applyBorder="1" applyAlignment="1">
      <alignment horizontal="center"/>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3" fontId="8" fillId="0" borderId="0" xfId="0" applyNumberFormat="1" applyFont="1" applyAlignment="1">
      <alignment horizontal="left" wrapText="1"/>
    </xf>
    <xf numFmtId="0" fontId="8" fillId="0" borderId="0" xfId="0" applyFont="1" applyAlignment="1">
      <alignment horizontal="left" wrapText="1"/>
    </xf>
    <xf numFmtId="0" fontId="31" fillId="0" borderId="0" xfId="0" applyFont="1" applyAlignment="1">
      <alignment horizontal="left" vertical="center" wrapText="1"/>
    </xf>
    <xf numFmtId="0" fontId="33" fillId="0" borderId="0" xfId="0" applyFont="1" applyAlignment="1">
      <alignment wrapText="1"/>
    </xf>
    <xf numFmtId="3" fontId="25" fillId="0" borderId="0" xfId="0" applyNumberFormat="1" applyFont="1" applyAlignment="1">
      <alignment wrapText="1"/>
    </xf>
    <xf numFmtId="3" fontId="29" fillId="0" borderId="0" xfId="0" applyNumberFormat="1" applyFont="1" applyAlignment="1">
      <alignment wrapText="1"/>
    </xf>
    <xf numFmtId="0" fontId="3" fillId="0" borderId="2" xfId="0" applyFont="1" applyBorder="1" applyAlignment="1">
      <alignment horizontal="center"/>
    </xf>
    <xf numFmtId="0" fontId="3" fillId="0" borderId="39" xfId="0" applyFont="1" applyBorder="1" applyAlignment="1">
      <alignment horizont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39" fillId="0" borderId="0" xfId="0" applyFont="1" applyFill="1" applyAlignment="1">
      <alignment horizontal="left" vertical="center" wrapText="1"/>
    </xf>
    <xf numFmtId="0" fontId="29" fillId="0" borderId="0" xfId="0" applyFont="1" applyAlignment="1">
      <alignment horizontal="left" wrapText="1"/>
    </xf>
    <xf numFmtId="0" fontId="8" fillId="0" borderId="0" xfId="0" applyFont="1" applyAlignment="1">
      <alignment wrapText="1"/>
    </xf>
    <xf numFmtId="3" fontId="1" fillId="0" borderId="0" xfId="0" applyNumberFormat="1" applyFont="1" applyAlignment="1">
      <alignment horizontal="left"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left" wrapText="1"/>
    </xf>
    <xf numFmtId="3" fontId="2" fillId="0" borderId="12" xfId="0" applyNumberFormat="1" applyFont="1" applyFill="1" applyBorder="1" applyAlignment="1">
      <alignment horizontal="left"/>
    </xf>
    <xf numFmtId="3" fontId="2" fillId="0" borderId="22" xfId="0" applyNumberFormat="1" applyFont="1" applyFill="1" applyBorder="1" applyAlignment="1">
      <alignment horizontal="left"/>
    </xf>
    <xf numFmtId="0" fontId="1" fillId="0" borderId="0" xfId="0" applyFont="1"/>
    <xf numFmtId="0" fontId="1" fillId="0" borderId="21" xfId="0" applyFont="1" applyBorder="1"/>
    <xf numFmtId="3" fontId="2" fillId="0" borderId="2" xfId="0" applyNumberFormat="1" applyFont="1" applyFill="1" applyBorder="1"/>
    <xf numFmtId="3" fontId="2" fillId="0" borderId="4" xfId="0" applyNumberFormat="1" applyFont="1" applyFill="1" applyBorder="1"/>
    <xf numFmtId="0" fontId="2" fillId="0" borderId="2" xfId="0" applyFont="1" applyFill="1" applyBorder="1"/>
    <xf numFmtId="0" fontId="2" fillId="0" borderId="4" xfId="0" applyFont="1" applyFill="1" applyBorder="1"/>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7" xfId="0" applyFont="1" applyBorder="1" applyAlignment="1">
      <alignment horizontal="center" vertical="center" wrapText="1"/>
    </xf>
    <xf numFmtId="0" fontId="1" fillId="0" borderId="44" xfId="0" applyFont="1" applyBorder="1" applyAlignment="1">
      <alignment horizontal="center" vertical="center"/>
    </xf>
    <xf numFmtId="0" fontId="1" fillId="0" borderId="48" xfId="0" applyFont="1" applyBorder="1" applyAlignment="1">
      <alignment horizontal="center" vertical="center"/>
    </xf>
    <xf numFmtId="0" fontId="1" fillId="0" borderId="70" xfId="0" applyFont="1" applyBorder="1" applyAlignment="1">
      <alignment horizontal="center" vertical="center"/>
    </xf>
    <xf numFmtId="0" fontId="1" fillId="0" borderId="62"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70" xfId="0" applyFont="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FFFCC"/>
      <color rgb="FFADE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05337828086185"/>
          <c:y val="7.3848827106863593E-2"/>
          <c:w val="0.66549193034903054"/>
          <c:h val="0.75247270883363149"/>
        </c:manualLayout>
      </c:layout>
      <c:barChart>
        <c:barDir val="bar"/>
        <c:grouping val="clustered"/>
        <c:varyColors val="0"/>
        <c:ser>
          <c:idx val="0"/>
          <c:order val="0"/>
          <c:tx>
            <c:strRef>
              <c:f>'Figure 1'!$C$4</c:f>
              <c:strCache>
                <c:ptCount val="1"/>
                <c:pt idx="0">
                  <c:v>Salariés du privé</c:v>
                </c:pt>
              </c:strCache>
            </c:strRef>
          </c:tx>
          <c:spPr>
            <a:solidFill>
              <a:schemeClr val="accent2">
                <a:lumMod val="20000"/>
                <a:lumOff val="80000"/>
              </a:schemeClr>
            </a:solidFill>
            <a:ln>
              <a:noFill/>
            </a:ln>
            <a:effectLst/>
          </c:spPr>
          <c:invertIfNegative val="0"/>
          <c:dPt>
            <c:idx val="6"/>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1-FE21-4DC0-9826-A24A7099B286}"/>
              </c:ext>
            </c:extLst>
          </c:dPt>
          <c:dLbls>
            <c:delete val="1"/>
          </c:dLbls>
          <c:cat>
            <c:strRef>
              <c:f>'Figure 1'!$A$5:$A$11</c:f>
              <c:strCache>
                <c:ptCount val="7"/>
                <c:pt idx="0">
                  <c:v>Violences physiques</c:v>
                </c:pt>
                <c:pt idx="1">
                  <c:v>Menaces</c:v>
                </c:pt>
                <c:pt idx="2">
                  <c:v>Discriminations</c:v>
                </c:pt>
                <c:pt idx="3">
                  <c:v>Violences sexuelles</c:v>
                </c:pt>
                <c:pt idx="4">
                  <c:v>Harcèlement moral</c:v>
                </c:pt>
                <c:pt idx="5">
                  <c:v>Injures</c:v>
                </c:pt>
                <c:pt idx="6">
                  <c:v>Ensemble des atteintes</c:v>
                </c:pt>
              </c:strCache>
            </c:strRef>
          </c:cat>
          <c:val>
            <c:numRef>
              <c:f>'Figure 1'!$C$5:$C$11</c:f>
              <c:numCache>
                <c:formatCode>0.0</c:formatCode>
                <c:ptCount val="7"/>
                <c:pt idx="0">
                  <c:v>1.3010259395664401</c:v>
                </c:pt>
                <c:pt idx="1">
                  <c:v>2.1444205919732902</c:v>
                </c:pt>
                <c:pt idx="2">
                  <c:v>3.5494367860323601</c:v>
                </c:pt>
                <c:pt idx="3">
                  <c:v>3.2804095390612602</c:v>
                </c:pt>
                <c:pt idx="4">
                  <c:v>3.6970270475419902</c:v>
                </c:pt>
                <c:pt idx="5">
                  <c:v>5.15248531351354</c:v>
                </c:pt>
                <c:pt idx="6">
                  <c:v>13.4296308691421</c:v>
                </c:pt>
              </c:numCache>
            </c:numRef>
          </c:val>
          <c:extLst>
            <c:ext xmlns:c16="http://schemas.microsoft.com/office/drawing/2014/chart" uri="{C3380CC4-5D6E-409C-BE32-E72D297353CC}">
              <c16:uniqueId val="{00000000-9ECC-4E3C-8D06-DE1701290633}"/>
            </c:ext>
          </c:extLst>
        </c:ser>
        <c:ser>
          <c:idx val="1"/>
          <c:order val="1"/>
          <c:tx>
            <c:strRef>
              <c:f>'Figure 1'!$B$4</c:f>
              <c:strCache>
                <c:ptCount val="1"/>
                <c:pt idx="0">
                  <c:v>Agents de la fonction publique</c:v>
                </c:pt>
              </c:strCache>
            </c:strRef>
          </c:tx>
          <c:spPr>
            <a:solidFill>
              <a:schemeClr val="accent5"/>
            </a:solidFill>
            <a:ln>
              <a:noFill/>
            </a:ln>
            <a:effectLst/>
          </c:spPr>
          <c:invertIfNegative val="0"/>
          <c:dPt>
            <c:idx val="6"/>
            <c:invertIfNegative val="0"/>
            <c:bubble3D val="0"/>
            <c:spPr>
              <a:solidFill>
                <a:srgbClr val="0070C0"/>
              </a:solidFill>
              <a:ln>
                <a:noFill/>
              </a:ln>
              <a:effectLst/>
            </c:spPr>
            <c:extLst>
              <c:ext xmlns:c16="http://schemas.microsoft.com/office/drawing/2014/chart" uri="{C3380CC4-5D6E-409C-BE32-E72D297353CC}">
                <c16:uniqueId val="{00000003-FE21-4DC0-9826-A24A7099B286}"/>
              </c:ext>
            </c:extLst>
          </c:dPt>
          <c:dLbls>
            <c:delete val="1"/>
          </c:dLbls>
          <c:cat>
            <c:strRef>
              <c:f>'Figure 1'!$A$5:$A$11</c:f>
              <c:strCache>
                <c:ptCount val="7"/>
                <c:pt idx="0">
                  <c:v>Violences physiques</c:v>
                </c:pt>
                <c:pt idx="1">
                  <c:v>Menaces</c:v>
                </c:pt>
                <c:pt idx="2">
                  <c:v>Discriminations</c:v>
                </c:pt>
                <c:pt idx="3">
                  <c:v>Violences sexuelles</c:v>
                </c:pt>
                <c:pt idx="4">
                  <c:v>Harcèlement moral</c:v>
                </c:pt>
                <c:pt idx="5">
                  <c:v>Injures</c:v>
                </c:pt>
                <c:pt idx="6">
                  <c:v>Ensemble des atteintes</c:v>
                </c:pt>
              </c:strCache>
            </c:strRef>
          </c:cat>
          <c:val>
            <c:numRef>
              <c:f>'Figure 1'!$B$5:$B$11</c:f>
              <c:numCache>
                <c:formatCode>0.0</c:formatCode>
                <c:ptCount val="7"/>
                <c:pt idx="0">
                  <c:v>1.7144728298904</c:v>
                </c:pt>
                <c:pt idx="1">
                  <c:v>2.9910901932824698</c:v>
                </c:pt>
                <c:pt idx="2">
                  <c:v>3.50085735406173</c:v>
                </c:pt>
                <c:pt idx="3">
                  <c:v>3.6534235532025101</c:v>
                </c:pt>
                <c:pt idx="4">
                  <c:v>4.6615763577382499</c:v>
                </c:pt>
                <c:pt idx="5">
                  <c:v>6.7438659360670901</c:v>
                </c:pt>
                <c:pt idx="6">
                  <c:v>15.800729318320901</c:v>
                </c:pt>
              </c:numCache>
            </c:numRef>
          </c:val>
          <c:extLst>
            <c:ext xmlns:c16="http://schemas.microsoft.com/office/drawing/2014/chart" uri="{C3380CC4-5D6E-409C-BE32-E72D297353CC}">
              <c16:uniqueId val="{00000001-9ECC-4E3C-8D06-DE1701290633}"/>
            </c:ext>
          </c:extLst>
        </c:ser>
        <c:dLbls>
          <c:dLblPos val="outEnd"/>
          <c:showLegendKey val="0"/>
          <c:showVal val="1"/>
          <c:showCatName val="0"/>
          <c:showSerName val="0"/>
          <c:showPercent val="0"/>
          <c:showBubbleSize val="0"/>
        </c:dLbls>
        <c:gapWidth val="150"/>
        <c:overlap val="-30"/>
        <c:axId val="827891824"/>
        <c:axId val="827887664"/>
      </c:barChart>
      <c:catAx>
        <c:axId val="8278918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827887664"/>
        <c:crosses val="autoZero"/>
        <c:auto val="1"/>
        <c:lblAlgn val="ctr"/>
        <c:lblOffset val="100"/>
        <c:noMultiLvlLbl val="0"/>
      </c:catAx>
      <c:valAx>
        <c:axId val="827887664"/>
        <c:scaling>
          <c:orientation val="minMax"/>
          <c:max val="16"/>
        </c:scaling>
        <c:delete val="0"/>
        <c:axPos val="b"/>
        <c:majorGridlines>
          <c:spPr>
            <a:ln w="9525" cap="flat" cmpd="sng" algn="ctr">
              <a:solidFill>
                <a:schemeClr val="bg1">
                  <a:lumMod val="9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Prévalence pour 100 salariés</a:t>
                </a:r>
              </a:p>
            </c:rich>
          </c:tx>
          <c:layout>
            <c:manualLayout>
              <c:xMode val="edge"/>
              <c:yMode val="edge"/>
              <c:x val="0.68488304757968876"/>
              <c:y val="0.916178894955376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27891824"/>
        <c:crosses val="autoZero"/>
        <c:crossBetween val="between"/>
        <c:majorUnit val="2"/>
      </c:valAx>
      <c:spPr>
        <a:noFill/>
        <a:ln>
          <a:noFill/>
        </a:ln>
        <a:effectLst/>
      </c:spPr>
    </c:plotArea>
    <c:legend>
      <c:legendPos val="r"/>
      <c:layout>
        <c:manualLayout>
          <c:xMode val="edge"/>
          <c:yMode val="edge"/>
          <c:x val="0.53889173100411181"/>
          <c:y val="0.49745106425227398"/>
          <c:w val="0.40070274839344006"/>
          <c:h val="0.15702694233500233"/>
        </c:manualLayout>
      </c:layout>
      <c:overlay val="1"/>
      <c:spPr>
        <a:solidFill>
          <a:schemeClr val="bg1"/>
        </a:solid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Agents</a:t>
            </a:r>
            <a:r>
              <a:rPr lang="en-US" sz="1200" b="1" baseline="0"/>
              <a:t> de la f</a:t>
            </a:r>
            <a:r>
              <a:rPr lang="en-US" sz="1200" b="1"/>
              <a:t>onction</a:t>
            </a:r>
            <a:r>
              <a:rPr lang="en-US" sz="1200" b="1" baseline="0"/>
              <a:t> publique</a:t>
            </a:r>
            <a:endParaRPr lang="en-US" sz="1200" b="1"/>
          </a:p>
        </c:rich>
      </c:tx>
      <c:layout>
        <c:manualLayout>
          <c:xMode val="edge"/>
          <c:yMode val="edge"/>
          <c:x val="0.37680943033554287"/>
          <c:y val="3.195334119642791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6793652445559871"/>
          <c:y val="0.23667141212991813"/>
          <c:w val="0.59923714921715887"/>
          <c:h val="0.71785160471093123"/>
        </c:manualLayout>
      </c:layout>
      <c:barChart>
        <c:barDir val="bar"/>
        <c:grouping val="percentStacked"/>
        <c:varyColors val="0"/>
        <c:ser>
          <c:idx val="0"/>
          <c:order val="0"/>
          <c:tx>
            <c:strRef>
              <c:f>'Figure 2'!$B$4</c:f>
              <c:strCache>
                <c:ptCount val="1"/>
                <c:pt idx="0">
                  <c:v>Professionnel</c:v>
                </c:pt>
              </c:strCache>
            </c:strRef>
          </c:tx>
          <c:spPr>
            <a:solidFill>
              <a:schemeClr val="accent5"/>
            </a:solidFill>
            <a:ln>
              <a:noFill/>
            </a:ln>
            <a:effectLst/>
          </c:spPr>
          <c:invertIfNegative val="0"/>
          <c:dPt>
            <c:idx val="0"/>
            <c:invertIfNegative val="0"/>
            <c:bubble3D val="0"/>
            <c:spPr>
              <a:solidFill>
                <a:schemeClr val="accent5">
                  <a:lumMod val="75000"/>
                </a:schemeClr>
              </a:solidFill>
              <a:ln>
                <a:noFill/>
              </a:ln>
              <a:effectLst/>
            </c:spPr>
            <c:extLst>
              <c:ext xmlns:c16="http://schemas.microsoft.com/office/drawing/2014/chart" uri="{C3380CC4-5D6E-409C-BE32-E72D297353CC}">
                <c16:uniqueId val="{00000003-75A6-43F0-BA71-6E5286D69DB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2'!$A$5:$A$11</c:f>
              <c:strCache>
                <c:ptCount val="7"/>
                <c:pt idx="0">
                  <c:v>Ensemble des atteintes</c:v>
                </c:pt>
                <c:pt idx="1">
                  <c:v>Violences sexuelles</c:v>
                </c:pt>
                <c:pt idx="2">
                  <c:v>Discriminations</c:v>
                </c:pt>
                <c:pt idx="3">
                  <c:v>Injures</c:v>
                </c:pt>
                <c:pt idx="4">
                  <c:v>Menaces</c:v>
                </c:pt>
                <c:pt idx="5">
                  <c:v>Violences physiques</c:v>
                </c:pt>
                <c:pt idx="6">
                  <c:v>Harcèlement moral</c:v>
                </c:pt>
              </c:strCache>
            </c:strRef>
          </c:cat>
          <c:val>
            <c:numRef>
              <c:f>'Figure 2'!$B$5:$B$11</c:f>
              <c:numCache>
                <c:formatCode>0.0</c:formatCode>
                <c:ptCount val="7"/>
                <c:pt idx="0">
                  <c:v>45.494871607556099</c:v>
                </c:pt>
                <c:pt idx="1">
                  <c:v>31.972309148616102</c:v>
                </c:pt>
                <c:pt idx="2">
                  <c:v>34.766580479877497</c:v>
                </c:pt>
                <c:pt idx="3">
                  <c:v>44.902514060113504</c:v>
                </c:pt>
                <c:pt idx="4">
                  <c:v>49.011061652698999</c:v>
                </c:pt>
                <c:pt idx="5">
                  <c:v>53.159034811446901</c:v>
                </c:pt>
                <c:pt idx="6">
                  <c:v>60.838270772629301</c:v>
                </c:pt>
              </c:numCache>
            </c:numRef>
          </c:val>
          <c:extLst>
            <c:ext xmlns:c16="http://schemas.microsoft.com/office/drawing/2014/chart" uri="{C3380CC4-5D6E-409C-BE32-E72D297353CC}">
              <c16:uniqueId val="{00000000-CB30-4F2D-9B1F-517D3D29697C}"/>
            </c:ext>
          </c:extLst>
        </c:ser>
        <c:ser>
          <c:idx val="1"/>
          <c:order val="1"/>
          <c:tx>
            <c:strRef>
              <c:f>'Figure 2'!$C$4</c:f>
              <c:strCache>
                <c:ptCount val="1"/>
                <c:pt idx="0">
                  <c:v>Autre contexte</c:v>
                </c:pt>
              </c:strCache>
            </c:strRef>
          </c:tx>
          <c:spPr>
            <a:solidFill>
              <a:schemeClr val="accent5">
                <a:lumMod val="20000"/>
                <a:lumOff val="80000"/>
              </a:schemeClr>
            </a:solidFill>
            <a:ln>
              <a:noFill/>
            </a:ln>
            <a:effectLst/>
          </c:spPr>
          <c:invertIfNegative val="0"/>
          <c:dPt>
            <c:idx val="0"/>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9-CB30-4F2D-9B1F-517D3D29697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9-CB30-4F2D-9B1F-517D3D2969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2'!$A$5:$A$11</c:f>
              <c:strCache>
                <c:ptCount val="7"/>
                <c:pt idx="0">
                  <c:v>Ensemble des atteintes</c:v>
                </c:pt>
                <c:pt idx="1">
                  <c:v>Violences sexuelles</c:v>
                </c:pt>
                <c:pt idx="2">
                  <c:v>Discriminations</c:v>
                </c:pt>
                <c:pt idx="3">
                  <c:v>Injures</c:v>
                </c:pt>
                <c:pt idx="4">
                  <c:v>Menaces</c:v>
                </c:pt>
                <c:pt idx="5">
                  <c:v>Violences physiques</c:v>
                </c:pt>
                <c:pt idx="6">
                  <c:v>Harcèlement moral</c:v>
                </c:pt>
              </c:strCache>
            </c:strRef>
          </c:cat>
          <c:val>
            <c:numRef>
              <c:f>'Figure 2'!$C$5:$C$11</c:f>
              <c:numCache>
                <c:formatCode>0.0</c:formatCode>
                <c:ptCount val="7"/>
                <c:pt idx="0">
                  <c:v>36.431179494741897</c:v>
                </c:pt>
                <c:pt idx="1">
                  <c:v>46.6853348379002</c:v>
                </c:pt>
                <c:pt idx="2">
                  <c:v>55.940754713540898</c:v>
                </c:pt>
                <c:pt idx="3">
                  <c:v>39.033794732695</c:v>
                </c:pt>
                <c:pt idx="4">
                  <c:v>33.4813149180575</c:v>
                </c:pt>
                <c:pt idx="5">
                  <c:v>24.911525630015898</c:v>
                </c:pt>
                <c:pt idx="6">
                  <c:v>15.8801091777711</c:v>
                </c:pt>
              </c:numCache>
            </c:numRef>
          </c:val>
          <c:extLst>
            <c:ext xmlns:c16="http://schemas.microsoft.com/office/drawing/2014/chart" uri="{C3380CC4-5D6E-409C-BE32-E72D297353CC}">
              <c16:uniqueId val="{00000001-CB30-4F2D-9B1F-517D3D29697C}"/>
            </c:ext>
          </c:extLst>
        </c:ser>
        <c:ser>
          <c:idx val="2"/>
          <c:order val="2"/>
          <c:tx>
            <c:strRef>
              <c:f>'Figure 2'!$D$4</c:f>
              <c:strCache>
                <c:ptCount val="1"/>
                <c:pt idx="0">
                  <c:v>Non précisé</c:v>
                </c:pt>
              </c:strCache>
            </c:strRef>
          </c:tx>
          <c:spPr>
            <a:solidFill>
              <a:schemeClr val="bg1">
                <a:lumMod val="85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A-CB30-4F2D-9B1F-517D3D29697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A-CB30-4F2D-9B1F-517D3D2969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2'!$A$5:$A$11</c:f>
              <c:strCache>
                <c:ptCount val="7"/>
                <c:pt idx="0">
                  <c:v>Ensemble des atteintes</c:v>
                </c:pt>
                <c:pt idx="1">
                  <c:v>Violences sexuelles</c:v>
                </c:pt>
                <c:pt idx="2">
                  <c:v>Discriminations</c:v>
                </c:pt>
                <c:pt idx="3">
                  <c:v>Injures</c:v>
                </c:pt>
                <c:pt idx="4">
                  <c:v>Menaces</c:v>
                </c:pt>
                <c:pt idx="5">
                  <c:v>Violences physiques</c:v>
                </c:pt>
                <c:pt idx="6">
                  <c:v>Harcèlement moral</c:v>
                </c:pt>
              </c:strCache>
            </c:strRef>
          </c:cat>
          <c:val>
            <c:numRef>
              <c:f>'Figure 2'!$D$5:$D$11</c:f>
              <c:numCache>
                <c:formatCode>0.0</c:formatCode>
                <c:ptCount val="7"/>
                <c:pt idx="0">
                  <c:v>18.073948897702</c:v>
                </c:pt>
                <c:pt idx="1">
                  <c:v>21.342356013483698</c:v>
                </c:pt>
                <c:pt idx="2">
                  <c:v>9.2926648065816</c:v>
                </c:pt>
                <c:pt idx="3">
                  <c:v>16.0636912071915</c:v>
                </c:pt>
                <c:pt idx="4">
                  <c:v>17.507623429243498</c:v>
                </c:pt>
                <c:pt idx="5">
                  <c:v>21.9294395585373</c:v>
                </c:pt>
                <c:pt idx="6">
                  <c:v>23.281620049599599</c:v>
                </c:pt>
              </c:numCache>
            </c:numRef>
          </c:val>
          <c:extLst>
            <c:ext xmlns:c16="http://schemas.microsoft.com/office/drawing/2014/chart" uri="{C3380CC4-5D6E-409C-BE32-E72D297353CC}">
              <c16:uniqueId val="{00000002-CB30-4F2D-9B1F-517D3D29697C}"/>
            </c:ext>
          </c:extLst>
        </c:ser>
        <c:dLbls>
          <c:showLegendKey val="0"/>
          <c:showVal val="0"/>
          <c:showCatName val="0"/>
          <c:showSerName val="0"/>
          <c:showPercent val="0"/>
          <c:showBubbleSize val="0"/>
        </c:dLbls>
        <c:gapWidth val="80"/>
        <c:overlap val="100"/>
        <c:axId val="287196863"/>
        <c:axId val="287184799"/>
      </c:barChart>
      <c:catAx>
        <c:axId val="2871968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287184799"/>
        <c:crosses val="autoZero"/>
        <c:auto val="1"/>
        <c:lblAlgn val="ctr"/>
        <c:lblOffset val="100"/>
        <c:noMultiLvlLbl val="0"/>
      </c:catAx>
      <c:valAx>
        <c:axId val="287184799"/>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87196863"/>
        <c:crosses val="autoZero"/>
        <c:crossBetween val="between"/>
      </c:valAx>
      <c:spPr>
        <a:noFill/>
        <a:ln>
          <a:noFill/>
        </a:ln>
        <a:effectLst/>
      </c:spPr>
    </c:plotArea>
    <c:legend>
      <c:legendPos val="t"/>
      <c:layout>
        <c:manualLayout>
          <c:xMode val="edge"/>
          <c:yMode val="edge"/>
          <c:x val="0.26588960863563615"/>
          <c:y val="0.13179369943368585"/>
          <c:w val="0.69860221537954248"/>
          <c:h val="8.323487113170401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Salariés du privé</a:t>
            </a:r>
          </a:p>
        </c:rich>
      </c:tx>
      <c:layout>
        <c:manualLayout>
          <c:xMode val="edge"/>
          <c:yMode val="edge"/>
          <c:x val="0.38001219686132703"/>
          <c:y val="2.711589375693910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6111020802832439"/>
          <c:y val="0.24129124320323397"/>
          <c:w val="0.58511164899887158"/>
          <c:h val="0.7083938061684667"/>
        </c:manualLayout>
      </c:layout>
      <c:barChart>
        <c:barDir val="bar"/>
        <c:grouping val="percentStacked"/>
        <c:varyColors val="0"/>
        <c:ser>
          <c:idx val="0"/>
          <c:order val="0"/>
          <c:tx>
            <c:strRef>
              <c:f>'Figure 2'!$B$4</c:f>
              <c:strCache>
                <c:ptCount val="1"/>
                <c:pt idx="0">
                  <c:v>Professionnel</c:v>
                </c:pt>
              </c:strCache>
            </c:strRef>
          </c:tx>
          <c:spPr>
            <a:solidFill>
              <a:schemeClr val="accent2">
                <a:lumMod val="60000"/>
                <a:lumOff val="40000"/>
              </a:schemeClr>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4-FF2F-4326-A899-A305B4A5271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2'!$A$14:$A$20</c:f>
              <c:strCache>
                <c:ptCount val="7"/>
                <c:pt idx="0">
                  <c:v>Ensemble des atteintes</c:v>
                </c:pt>
                <c:pt idx="1">
                  <c:v>Violences sexuelles</c:v>
                </c:pt>
                <c:pt idx="2">
                  <c:v>Discriminations</c:v>
                </c:pt>
                <c:pt idx="3">
                  <c:v>Injures</c:v>
                </c:pt>
                <c:pt idx="4">
                  <c:v>Menaces</c:v>
                </c:pt>
                <c:pt idx="5">
                  <c:v>Violences physiques</c:v>
                </c:pt>
                <c:pt idx="6">
                  <c:v>Harcèlement moral</c:v>
                </c:pt>
              </c:strCache>
            </c:strRef>
          </c:cat>
          <c:val>
            <c:numRef>
              <c:f>'Figure 2'!$B$14:$B$20</c:f>
              <c:numCache>
                <c:formatCode>0.0</c:formatCode>
                <c:ptCount val="7"/>
                <c:pt idx="0">
                  <c:v>31.9224219263984</c:v>
                </c:pt>
                <c:pt idx="1">
                  <c:v>29.027371744612701</c:v>
                </c:pt>
                <c:pt idx="2">
                  <c:v>23.9136680723227</c:v>
                </c:pt>
                <c:pt idx="3">
                  <c:v>29.850369572494401</c:v>
                </c:pt>
                <c:pt idx="4">
                  <c:v>31.347126343194098</c:v>
                </c:pt>
                <c:pt idx="5">
                  <c:v>18.839659529314101</c:v>
                </c:pt>
                <c:pt idx="6">
                  <c:v>49.8550445812539</c:v>
                </c:pt>
              </c:numCache>
            </c:numRef>
          </c:val>
          <c:extLst>
            <c:ext xmlns:c16="http://schemas.microsoft.com/office/drawing/2014/chart" uri="{C3380CC4-5D6E-409C-BE32-E72D297353CC}">
              <c16:uniqueId val="{00000000-FF2F-4326-A899-A305B4A52716}"/>
            </c:ext>
          </c:extLst>
        </c:ser>
        <c:ser>
          <c:idx val="1"/>
          <c:order val="1"/>
          <c:tx>
            <c:strRef>
              <c:f>'Figure 2'!$C$4</c:f>
              <c:strCache>
                <c:ptCount val="1"/>
                <c:pt idx="0">
                  <c:v>Autre contexte</c:v>
                </c:pt>
              </c:strCache>
            </c:strRef>
          </c:tx>
          <c:spPr>
            <a:solidFill>
              <a:schemeClr val="accent2">
                <a:lumMod val="20000"/>
                <a:lumOff val="80000"/>
              </a:schemeClr>
            </a:solidFill>
            <a:ln>
              <a:noFill/>
            </a:ln>
            <a:effectLst/>
          </c:spPr>
          <c:invertIfNegative val="0"/>
          <c:dPt>
            <c:idx val="0"/>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5-FF2F-4326-A899-A305B4A52716}"/>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5-FF2F-4326-A899-A305B4A527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2'!$A$14:$A$20</c:f>
              <c:strCache>
                <c:ptCount val="7"/>
                <c:pt idx="0">
                  <c:v>Ensemble des atteintes</c:v>
                </c:pt>
                <c:pt idx="1">
                  <c:v>Violences sexuelles</c:v>
                </c:pt>
                <c:pt idx="2">
                  <c:v>Discriminations</c:v>
                </c:pt>
                <c:pt idx="3">
                  <c:v>Injures</c:v>
                </c:pt>
                <c:pt idx="4">
                  <c:v>Menaces</c:v>
                </c:pt>
                <c:pt idx="5">
                  <c:v>Violences physiques</c:v>
                </c:pt>
                <c:pt idx="6">
                  <c:v>Harcèlement moral</c:v>
                </c:pt>
              </c:strCache>
            </c:strRef>
          </c:cat>
          <c:val>
            <c:numRef>
              <c:f>'Figure 2'!$C$14:$C$20</c:f>
              <c:numCache>
                <c:formatCode>0.0</c:formatCode>
                <c:ptCount val="7"/>
                <c:pt idx="0">
                  <c:v>48.2704695218629</c:v>
                </c:pt>
                <c:pt idx="1">
                  <c:v>47.377132072135097</c:v>
                </c:pt>
                <c:pt idx="2">
                  <c:v>66.608794009758896</c:v>
                </c:pt>
                <c:pt idx="3">
                  <c:v>51.1842993617717</c:v>
                </c:pt>
                <c:pt idx="4">
                  <c:v>47.547452892470098</c:v>
                </c:pt>
                <c:pt idx="5">
                  <c:v>49.275900420626499</c:v>
                </c:pt>
                <c:pt idx="6">
                  <c:v>29.228464140310201</c:v>
                </c:pt>
              </c:numCache>
            </c:numRef>
          </c:val>
          <c:extLst>
            <c:ext xmlns:c16="http://schemas.microsoft.com/office/drawing/2014/chart" uri="{C3380CC4-5D6E-409C-BE32-E72D297353CC}">
              <c16:uniqueId val="{00000001-FF2F-4326-A899-A305B4A52716}"/>
            </c:ext>
          </c:extLst>
        </c:ser>
        <c:ser>
          <c:idx val="2"/>
          <c:order val="2"/>
          <c:tx>
            <c:strRef>
              <c:f>'Figure 2'!$D$4</c:f>
              <c:strCache>
                <c:ptCount val="1"/>
                <c:pt idx="0">
                  <c:v>Non précisé</c:v>
                </c:pt>
              </c:strCache>
            </c:strRef>
          </c:tx>
          <c:spPr>
            <a:solidFill>
              <a:schemeClr val="bg1">
                <a:lumMod val="85000"/>
              </a:schemeClr>
            </a:solidFill>
            <a:ln>
              <a:noFill/>
            </a:ln>
            <a:effectLst/>
          </c:spPr>
          <c:invertIfNegative val="0"/>
          <c:dPt>
            <c:idx val="0"/>
            <c:invertIfNegative val="0"/>
            <c:bubble3D val="0"/>
            <c:spPr>
              <a:solidFill>
                <a:schemeClr val="bg1">
                  <a:lumMod val="65000"/>
                </a:schemeClr>
              </a:solidFill>
              <a:ln>
                <a:noFill/>
              </a:ln>
              <a:effectLst/>
            </c:spPr>
            <c:extLst>
              <c:ext xmlns:c16="http://schemas.microsoft.com/office/drawing/2014/chart" uri="{C3380CC4-5D6E-409C-BE32-E72D297353CC}">
                <c16:uniqueId val="{00000006-FF2F-4326-A899-A305B4A52716}"/>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6-FF2F-4326-A899-A305B4A527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2'!$A$14:$A$20</c:f>
              <c:strCache>
                <c:ptCount val="7"/>
                <c:pt idx="0">
                  <c:v>Ensemble des atteintes</c:v>
                </c:pt>
                <c:pt idx="1">
                  <c:v>Violences sexuelles</c:v>
                </c:pt>
                <c:pt idx="2">
                  <c:v>Discriminations</c:v>
                </c:pt>
                <c:pt idx="3">
                  <c:v>Injures</c:v>
                </c:pt>
                <c:pt idx="4">
                  <c:v>Menaces</c:v>
                </c:pt>
                <c:pt idx="5">
                  <c:v>Violences physiques</c:v>
                </c:pt>
                <c:pt idx="6">
                  <c:v>Harcèlement moral</c:v>
                </c:pt>
              </c:strCache>
            </c:strRef>
          </c:cat>
          <c:val>
            <c:numRef>
              <c:f>'Figure 2'!$D$14:$D$20</c:f>
              <c:numCache>
                <c:formatCode>0.0</c:formatCode>
                <c:ptCount val="7"/>
                <c:pt idx="0">
                  <c:v>19.8071085517387</c:v>
                </c:pt>
                <c:pt idx="1">
                  <c:v>23.595496183252202</c:v>
                </c:pt>
                <c:pt idx="2">
                  <c:v>9.4775379179184807</c:v>
                </c:pt>
                <c:pt idx="3">
                  <c:v>18.965331065733899</c:v>
                </c:pt>
                <c:pt idx="4">
                  <c:v>21.1054207643358</c:v>
                </c:pt>
                <c:pt idx="5">
                  <c:v>31.8844400500594</c:v>
                </c:pt>
                <c:pt idx="6">
                  <c:v>20.916491278435899</c:v>
                </c:pt>
              </c:numCache>
            </c:numRef>
          </c:val>
          <c:extLst>
            <c:ext xmlns:c16="http://schemas.microsoft.com/office/drawing/2014/chart" uri="{C3380CC4-5D6E-409C-BE32-E72D297353CC}">
              <c16:uniqueId val="{00000002-FF2F-4326-A899-A305B4A52716}"/>
            </c:ext>
          </c:extLst>
        </c:ser>
        <c:dLbls>
          <c:showLegendKey val="0"/>
          <c:showVal val="0"/>
          <c:showCatName val="0"/>
          <c:showSerName val="0"/>
          <c:showPercent val="0"/>
          <c:showBubbleSize val="0"/>
        </c:dLbls>
        <c:gapWidth val="80"/>
        <c:overlap val="100"/>
        <c:axId val="287196863"/>
        <c:axId val="287184799"/>
      </c:barChart>
      <c:catAx>
        <c:axId val="2871968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287184799"/>
        <c:crosses val="autoZero"/>
        <c:auto val="1"/>
        <c:lblAlgn val="ctr"/>
        <c:lblOffset val="100"/>
        <c:noMultiLvlLbl val="0"/>
      </c:catAx>
      <c:valAx>
        <c:axId val="287184799"/>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87196863"/>
        <c:crosses val="autoZero"/>
        <c:crossBetween val="between"/>
      </c:valAx>
      <c:spPr>
        <a:noFill/>
        <a:ln>
          <a:noFill/>
        </a:ln>
        <a:effectLst/>
      </c:spPr>
    </c:plotArea>
    <c:legend>
      <c:legendPos val="t"/>
      <c:layout>
        <c:manualLayout>
          <c:xMode val="edge"/>
          <c:yMode val="edge"/>
          <c:x val="0.28569915387551859"/>
          <c:y val="0.13637017109346086"/>
          <c:w val="0.65192757517661859"/>
          <c:h val="8.263821344022004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892808714861167"/>
          <c:y val="0.12333716131463059"/>
          <c:w val="0.57607596440494324"/>
          <c:h val="0.78785400265821492"/>
        </c:manualLayout>
      </c:layout>
      <c:barChart>
        <c:barDir val="col"/>
        <c:grouping val="clustered"/>
        <c:varyColors val="0"/>
        <c:ser>
          <c:idx val="0"/>
          <c:order val="1"/>
          <c:tx>
            <c:strRef>
              <c:f>'Figure 4'!$B$4</c:f>
              <c:strCache>
                <c:ptCount val="1"/>
                <c:pt idx="0">
                  <c:v>Part dans les atteintes décrites dans le contexte professionnel</c:v>
                </c:pt>
              </c:strCache>
            </c:strRef>
          </c:tx>
          <c:spPr>
            <a:solidFill>
              <a:schemeClr val="accent1"/>
            </a:solidFill>
            <a:ln>
              <a:noFill/>
            </a:ln>
            <a:effectLst/>
          </c:spPr>
          <c:invertIfNegative val="0"/>
          <c:cat>
            <c:strRef>
              <c:f>'Figure 4'!$A$5:$A$14</c:f>
              <c:strCache>
                <c:ptCount val="10"/>
                <c:pt idx="0">
                  <c:v>Ouvriers</c:v>
                </c:pt>
                <c:pt idx="1">
                  <c:v>Agents de service</c:v>
                </c:pt>
                <c:pt idx="2">
                  <c:v>Employés administratifs</c:v>
                </c:pt>
                <c:pt idx="3">
                  <c:v>Professions intermédiaires de l'administration et la sécurité</c:v>
                </c:pt>
                <c:pt idx="4">
                  <c:v>Aides-soignants, petite enfance et professions assimilées</c:v>
                </c:pt>
                <c:pt idx="5">
                  <c:v>Cadres administratifs et techniques</c:v>
                </c:pt>
                <c:pt idx="6">
                  <c:v>Professions de l’enseignement secondaire, du supérieur et de la recherche </c:v>
                </c:pt>
                <c:pt idx="7">
                  <c:v>Professions de l’enseignement primaire et professionnel, formation continue et sport</c:v>
                </c:pt>
                <c:pt idx="8">
                  <c:v>Professions intermédiaires de la santé et du travail social</c:v>
                </c:pt>
                <c:pt idx="9">
                  <c:v>Policiers, militaires, pompiers</c:v>
                </c:pt>
              </c:strCache>
            </c:strRef>
          </c:cat>
          <c:val>
            <c:numRef>
              <c:f>'Figure 4'!$B$5:$B$14</c:f>
              <c:numCache>
                <c:formatCode>0.0</c:formatCode>
                <c:ptCount val="10"/>
                <c:pt idx="0">
                  <c:v>2.9904699778937802</c:v>
                </c:pt>
                <c:pt idx="1">
                  <c:v>3.65700775649118</c:v>
                </c:pt>
                <c:pt idx="2">
                  <c:v>4.7897893265243798</c:v>
                </c:pt>
                <c:pt idx="3">
                  <c:v>6.9267946494433303</c:v>
                </c:pt>
                <c:pt idx="4">
                  <c:v>7.0556970702158504</c:v>
                </c:pt>
                <c:pt idx="5">
                  <c:v>8.0030427471009205</c:v>
                </c:pt>
                <c:pt idx="6">
                  <c:v>11.129124724128999</c:v>
                </c:pt>
                <c:pt idx="7">
                  <c:v>12.8938410678082</c:v>
                </c:pt>
                <c:pt idx="8">
                  <c:v>15.184901197717201</c:v>
                </c:pt>
                <c:pt idx="9">
                  <c:v>16.7673538043686</c:v>
                </c:pt>
              </c:numCache>
            </c:numRef>
          </c:val>
          <c:extLst>
            <c:ext xmlns:c16="http://schemas.microsoft.com/office/drawing/2014/chart" uri="{C3380CC4-5D6E-409C-BE32-E72D297353CC}">
              <c16:uniqueId val="{00000000-DB34-430E-9132-EBC03FDB4178}"/>
            </c:ext>
          </c:extLst>
        </c:ser>
        <c:dLbls>
          <c:showLegendKey val="0"/>
          <c:showVal val="0"/>
          <c:showCatName val="0"/>
          <c:showSerName val="0"/>
          <c:showPercent val="0"/>
          <c:showBubbleSize val="0"/>
        </c:dLbls>
        <c:gapWidth val="180"/>
        <c:axId val="436426191"/>
        <c:axId val="436405807"/>
      </c:barChart>
      <c:lineChart>
        <c:grouping val="standard"/>
        <c:varyColors val="0"/>
        <c:ser>
          <c:idx val="1"/>
          <c:order val="0"/>
          <c:tx>
            <c:strRef>
              <c:f>'Figure 4'!$C$4</c:f>
              <c:strCache>
                <c:ptCount val="1"/>
                <c:pt idx="0">
                  <c:v>Répartition des agents parmi les effectifs de la fonction publique</c:v>
                </c:pt>
              </c:strCache>
            </c:strRef>
          </c:tx>
          <c:spPr>
            <a:ln w="28575" cap="rnd">
              <a:noFill/>
              <a:round/>
            </a:ln>
            <a:effectLst/>
          </c:spPr>
          <c:marker>
            <c:symbol val="diamond"/>
            <c:size val="8"/>
            <c:spPr>
              <a:solidFill>
                <a:schemeClr val="accent6"/>
              </a:solidFill>
              <a:ln w="9525">
                <a:solidFill>
                  <a:schemeClr val="accent6"/>
                </a:solidFill>
              </a:ln>
              <a:effectLst/>
            </c:spPr>
          </c:marker>
          <c:cat>
            <c:strRef>
              <c:f>'Figure 4'!$A$5:$A$14</c:f>
              <c:strCache>
                <c:ptCount val="10"/>
                <c:pt idx="0">
                  <c:v>Ouvriers</c:v>
                </c:pt>
                <c:pt idx="1">
                  <c:v>Agents de service</c:v>
                </c:pt>
                <c:pt idx="2">
                  <c:v>Employés administratifs</c:v>
                </c:pt>
                <c:pt idx="3">
                  <c:v>Professions intermédiaires de l'administration et la sécurité</c:v>
                </c:pt>
                <c:pt idx="4">
                  <c:v>Aides-soignants, petite enfance et professions assimilées</c:v>
                </c:pt>
                <c:pt idx="5">
                  <c:v>Cadres administratifs et techniques</c:v>
                </c:pt>
                <c:pt idx="6">
                  <c:v>Professions de l’enseignement secondaire, du supérieur et de la recherche </c:v>
                </c:pt>
                <c:pt idx="7">
                  <c:v>Professions de l’enseignement primaire et professionnel, formation continue et sport</c:v>
                </c:pt>
                <c:pt idx="8">
                  <c:v>Professions intermédiaires de la santé et du travail social</c:v>
                </c:pt>
                <c:pt idx="9">
                  <c:v>Policiers, militaires, pompiers</c:v>
                </c:pt>
              </c:strCache>
            </c:strRef>
          </c:cat>
          <c:val>
            <c:numRef>
              <c:f>'Figure 4'!$C$5:$C$14</c:f>
              <c:numCache>
                <c:formatCode>0.0</c:formatCode>
                <c:ptCount val="10"/>
                <c:pt idx="0">
                  <c:v>6.9526467480003999</c:v>
                </c:pt>
                <c:pt idx="1">
                  <c:v>6.90731629289645</c:v>
                </c:pt>
                <c:pt idx="2">
                  <c:v>7.7069315040608002</c:v>
                </c:pt>
                <c:pt idx="3">
                  <c:v>7.1978153910282696</c:v>
                </c:pt>
                <c:pt idx="4">
                  <c:v>10.268599891330201</c:v>
                </c:pt>
                <c:pt idx="5">
                  <c:v>7.5093531509971703</c:v>
                </c:pt>
                <c:pt idx="6">
                  <c:v>11.995386127850701</c:v>
                </c:pt>
                <c:pt idx="7">
                  <c:v>13.255777962683499</c:v>
                </c:pt>
                <c:pt idx="8">
                  <c:v>11.1226990190174</c:v>
                </c:pt>
                <c:pt idx="9">
                  <c:v>5.0424129614534197</c:v>
                </c:pt>
              </c:numCache>
            </c:numRef>
          </c:val>
          <c:smooth val="0"/>
          <c:extLst>
            <c:ext xmlns:c16="http://schemas.microsoft.com/office/drawing/2014/chart" uri="{C3380CC4-5D6E-409C-BE32-E72D297353CC}">
              <c16:uniqueId val="{00000001-DB34-430E-9132-EBC03FDB4178}"/>
            </c:ext>
          </c:extLst>
        </c:ser>
        <c:dLbls>
          <c:showLegendKey val="0"/>
          <c:showVal val="0"/>
          <c:showCatName val="0"/>
          <c:showSerName val="0"/>
          <c:showPercent val="0"/>
          <c:showBubbleSize val="0"/>
        </c:dLbls>
        <c:marker val="1"/>
        <c:smooth val="0"/>
        <c:axId val="436426191"/>
        <c:axId val="436405807"/>
      </c:lineChart>
      <c:catAx>
        <c:axId val="436426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6405807"/>
        <c:crosses val="autoZero"/>
        <c:auto val="1"/>
        <c:lblAlgn val="ctr"/>
        <c:lblOffset val="100"/>
        <c:noMultiLvlLbl val="0"/>
      </c:catAx>
      <c:valAx>
        <c:axId val="436405807"/>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6426191"/>
        <c:crosses val="autoZero"/>
        <c:crossBetween val="between"/>
      </c:valAx>
      <c:spPr>
        <a:noFill/>
        <a:ln>
          <a:noFill/>
        </a:ln>
        <a:effectLst/>
      </c:spPr>
    </c:plotArea>
    <c:legend>
      <c:legendPos val="l"/>
      <c:layout>
        <c:manualLayout>
          <c:xMode val="edge"/>
          <c:yMode val="edge"/>
          <c:x val="1.5508422434075684E-2"/>
          <c:y val="0.48186823631946951"/>
          <c:w val="0.32767116003872049"/>
          <c:h val="0.28916072184825831"/>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473140046839828E-2"/>
          <c:y val="3.0760859299200631E-2"/>
          <c:w val="0.75184275257081579"/>
          <c:h val="0.83297986875898467"/>
        </c:manualLayout>
      </c:layout>
      <c:barChart>
        <c:barDir val="col"/>
        <c:grouping val="clustered"/>
        <c:varyColors val="0"/>
        <c:ser>
          <c:idx val="0"/>
          <c:order val="0"/>
          <c:tx>
            <c:strRef>
              <c:f>'Figure 5 '!$B$4</c:f>
              <c:strCache>
                <c:ptCount val="1"/>
                <c:pt idx="0">
                  <c:v>Agents de la fonction publique</c:v>
                </c:pt>
              </c:strCache>
            </c:strRef>
          </c:tx>
          <c:spPr>
            <a:solidFill>
              <a:schemeClr val="accent5"/>
            </a:solidFill>
            <a:ln>
              <a:noFill/>
            </a:ln>
            <a:effectLst/>
          </c:spPr>
          <c:invertIfNegative val="0"/>
          <c:dPt>
            <c:idx val="6"/>
            <c:invertIfNegative val="0"/>
            <c:bubble3D val="0"/>
            <c:spPr>
              <a:solidFill>
                <a:schemeClr val="accent5">
                  <a:lumMod val="75000"/>
                </a:schemeClr>
              </a:solidFill>
              <a:ln>
                <a:noFill/>
              </a:ln>
              <a:effectLst/>
            </c:spPr>
            <c:extLst>
              <c:ext xmlns:c16="http://schemas.microsoft.com/office/drawing/2014/chart" uri="{C3380CC4-5D6E-409C-BE32-E72D297353CC}">
                <c16:uniqueId val="{00000001-CC06-4C21-B2A7-979B97E381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'!$A$5:$A$11</c:f>
              <c:strCache>
                <c:ptCount val="7"/>
                <c:pt idx="0">
                  <c:v>Violences sexuelles</c:v>
                </c:pt>
                <c:pt idx="1">
                  <c:v>Discriminations</c:v>
                </c:pt>
                <c:pt idx="2">
                  <c:v>Harcèlement moral</c:v>
                </c:pt>
                <c:pt idx="3">
                  <c:v>Injures</c:v>
                </c:pt>
                <c:pt idx="4">
                  <c:v>Violences physiques</c:v>
                </c:pt>
                <c:pt idx="5">
                  <c:v>Menaces</c:v>
                </c:pt>
                <c:pt idx="6">
                  <c:v>Ensemble des atteintes</c:v>
                </c:pt>
              </c:strCache>
            </c:strRef>
          </c:cat>
          <c:val>
            <c:numRef>
              <c:f>'Figure 5 '!$B$5:$B$11</c:f>
              <c:numCache>
                <c:formatCode>0.0</c:formatCode>
                <c:ptCount val="7"/>
                <c:pt idx="0">
                  <c:v>82.257087054647897</c:v>
                </c:pt>
                <c:pt idx="1">
                  <c:v>73.699980448618206</c:v>
                </c:pt>
                <c:pt idx="2">
                  <c:v>68.543841480857395</c:v>
                </c:pt>
                <c:pt idx="3">
                  <c:v>50.1569619658815</c:v>
                </c:pt>
                <c:pt idx="4">
                  <c:v>47.236353443687001</c:v>
                </c:pt>
                <c:pt idx="5">
                  <c:v>41.371423383383402</c:v>
                </c:pt>
                <c:pt idx="6">
                  <c:v>60.042056554566699</c:v>
                </c:pt>
              </c:numCache>
            </c:numRef>
          </c:val>
          <c:extLst>
            <c:ext xmlns:c16="http://schemas.microsoft.com/office/drawing/2014/chart" uri="{C3380CC4-5D6E-409C-BE32-E72D297353CC}">
              <c16:uniqueId val="{00000000-F916-4ED2-A23E-CD7D8B740BCF}"/>
            </c:ext>
          </c:extLst>
        </c:ser>
        <c:ser>
          <c:idx val="1"/>
          <c:order val="1"/>
          <c:tx>
            <c:strRef>
              <c:f>'Figure 5 '!$C$4</c:f>
              <c:strCache>
                <c:ptCount val="1"/>
                <c:pt idx="0">
                  <c:v>Salariés du privé</c:v>
                </c:pt>
              </c:strCache>
            </c:strRef>
          </c:tx>
          <c:spPr>
            <a:solidFill>
              <a:schemeClr val="accent2">
                <a:lumMod val="20000"/>
                <a:lumOff val="80000"/>
              </a:schemeClr>
            </a:solidFill>
            <a:ln>
              <a:noFill/>
            </a:ln>
            <a:effectLst/>
          </c:spPr>
          <c:invertIfNegative val="0"/>
          <c:dPt>
            <c:idx val="6"/>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2-CC06-4C21-B2A7-979B97E3817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'!$A$5:$A$11</c:f>
              <c:strCache>
                <c:ptCount val="7"/>
                <c:pt idx="0">
                  <c:v>Violences sexuelles</c:v>
                </c:pt>
                <c:pt idx="1">
                  <c:v>Discriminations</c:v>
                </c:pt>
                <c:pt idx="2">
                  <c:v>Harcèlement moral</c:v>
                </c:pt>
                <c:pt idx="3">
                  <c:v>Injures</c:v>
                </c:pt>
                <c:pt idx="4">
                  <c:v>Violences physiques</c:v>
                </c:pt>
                <c:pt idx="5">
                  <c:v>Menaces</c:v>
                </c:pt>
                <c:pt idx="6">
                  <c:v>Ensemble des atteintes</c:v>
                </c:pt>
              </c:strCache>
            </c:strRef>
          </c:cat>
          <c:val>
            <c:numRef>
              <c:f>'Figure 5 '!$C$5:$C$11</c:f>
              <c:numCache>
                <c:formatCode>0.0</c:formatCode>
                <c:ptCount val="7"/>
                <c:pt idx="0">
                  <c:v>83.560063101654706</c:v>
                </c:pt>
                <c:pt idx="1">
                  <c:v>63.098349829003901</c:v>
                </c:pt>
                <c:pt idx="2">
                  <c:v>57.603287516393699</c:v>
                </c:pt>
                <c:pt idx="3">
                  <c:v>46.409360921190597</c:v>
                </c:pt>
                <c:pt idx="4">
                  <c:v>34.013693940872997</c:v>
                </c:pt>
                <c:pt idx="5">
                  <c:v>38.821515930822699</c:v>
                </c:pt>
                <c:pt idx="6">
                  <c:v>57.219692195758398</c:v>
                </c:pt>
              </c:numCache>
            </c:numRef>
          </c:val>
          <c:extLst>
            <c:ext xmlns:c16="http://schemas.microsoft.com/office/drawing/2014/chart" uri="{C3380CC4-5D6E-409C-BE32-E72D297353CC}">
              <c16:uniqueId val="{00000001-F916-4ED2-A23E-CD7D8B740BCF}"/>
            </c:ext>
          </c:extLst>
        </c:ser>
        <c:dLbls>
          <c:showLegendKey val="0"/>
          <c:showVal val="0"/>
          <c:showCatName val="0"/>
          <c:showSerName val="0"/>
          <c:showPercent val="0"/>
          <c:showBubbleSize val="0"/>
        </c:dLbls>
        <c:gapWidth val="150"/>
        <c:overlap val="-20"/>
        <c:axId val="429214432"/>
        <c:axId val="429214016"/>
      </c:barChart>
      <c:lineChart>
        <c:grouping val="standard"/>
        <c:varyColors val="0"/>
        <c:ser>
          <c:idx val="2"/>
          <c:order val="2"/>
          <c:tx>
            <c:strRef>
              <c:f>'Figure 5 '!$D$3:$D$4</c:f>
              <c:strCache>
                <c:ptCount val="2"/>
                <c:pt idx="1">
                  <c:v>Fonction publique</c:v>
                </c:pt>
              </c:strCache>
            </c:strRef>
          </c:tx>
          <c:spPr>
            <a:ln w="25400" cap="rnd">
              <a:solidFill>
                <a:srgbClr val="0070C0"/>
              </a:solidFill>
              <a:prstDash val="sysDash"/>
              <a:round/>
            </a:ln>
            <a:effectLst/>
          </c:spPr>
          <c:marker>
            <c:symbol val="none"/>
          </c:marker>
          <c:val>
            <c:numRef>
              <c:f>'Figure 5 '!$D$5:$D$11</c:f>
              <c:numCache>
                <c:formatCode>0.0</c:formatCode>
                <c:ptCount val="7"/>
                <c:pt idx="0">
                  <c:v>63.930982749666597</c:v>
                </c:pt>
                <c:pt idx="1">
                  <c:v>63.930982749666597</c:v>
                </c:pt>
                <c:pt idx="2">
                  <c:v>63.930982749666597</c:v>
                </c:pt>
                <c:pt idx="3">
                  <c:v>63.930982749666597</c:v>
                </c:pt>
                <c:pt idx="4">
                  <c:v>63.930982749666597</c:v>
                </c:pt>
                <c:pt idx="5">
                  <c:v>63.930982749666597</c:v>
                </c:pt>
                <c:pt idx="6">
                  <c:v>63.930982749666597</c:v>
                </c:pt>
              </c:numCache>
            </c:numRef>
          </c:val>
          <c:smooth val="0"/>
          <c:extLst>
            <c:ext xmlns:c16="http://schemas.microsoft.com/office/drawing/2014/chart" uri="{C3380CC4-5D6E-409C-BE32-E72D297353CC}">
              <c16:uniqueId val="{00000023-CC06-4C21-B2A7-979B97E3817D}"/>
            </c:ext>
          </c:extLst>
        </c:ser>
        <c:ser>
          <c:idx val="3"/>
          <c:order val="3"/>
          <c:tx>
            <c:strRef>
              <c:f>'Figure 5 '!$E$3:$E$4</c:f>
              <c:strCache>
                <c:ptCount val="2"/>
                <c:pt idx="1">
                  <c:v>Salariés du privé</c:v>
                </c:pt>
              </c:strCache>
            </c:strRef>
          </c:tx>
          <c:spPr>
            <a:ln w="22225" cap="rnd">
              <a:solidFill>
                <a:schemeClr val="accent2">
                  <a:lumMod val="60000"/>
                  <a:lumOff val="40000"/>
                </a:schemeClr>
              </a:solidFill>
              <a:prstDash val="sysDash"/>
              <a:round/>
            </a:ln>
            <a:effectLst/>
          </c:spPr>
          <c:marker>
            <c:symbol val="none"/>
          </c:marker>
          <c:val>
            <c:numRef>
              <c:f>'Figure 5 '!$E$5:$E$11</c:f>
              <c:numCache>
                <c:formatCode>0.0</c:formatCode>
                <c:ptCount val="7"/>
                <c:pt idx="0">
                  <c:v>46.700350146676101</c:v>
                </c:pt>
                <c:pt idx="1">
                  <c:v>46.700350146676101</c:v>
                </c:pt>
                <c:pt idx="2">
                  <c:v>46.700350146676101</c:v>
                </c:pt>
                <c:pt idx="3">
                  <c:v>46.700350146676101</c:v>
                </c:pt>
                <c:pt idx="4">
                  <c:v>46.700350146676101</c:v>
                </c:pt>
                <c:pt idx="5">
                  <c:v>46.700350146676101</c:v>
                </c:pt>
                <c:pt idx="6">
                  <c:v>46.700350146676101</c:v>
                </c:pt>
              </c:numCache>
            </c:numRef>
          </c:val>
          <c:smooth val="0"/>
          <c:extLst>
            <c:ext xmlns:c16="http://schemas.microsoft.com/office/drawing/2014/chart" uri="{C3380CC4-5D6E-409C-BE32-E72D297353CC}">
              <c16:uniqueId val="{00000024-CC06-4C21-B2A7-979B97E3817D}"/>
            </c:ext>
          </c:extLst>
        </c:ser>
        <c:dLbls>
          <c:showLegendKey val="0"/>
          <c:showVal val="0"/>
          <c:showCatName val="0"/>
          <c:showSerName val="0"/>
          <c:showPercent val="0"/>
          <c:showBubbleSize val="0"/>
        </c:dLbls>
        <c:marker val="1"/>
        <c:smooth val="0"/>
        <c:axId val="429214432"/>
        <c:axId val="429214016"/>
      </c:lineChart>
      <c:catAx>
        <c:axId val="42921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9214016"/>
        <c:crosses val="autoZero"/>
        <c:auto val="1"/>
        <c:lblAlgn val="ctr"/>
        <c:lblOffset val="100"/>
        <c:noMultiLvlLbl val="0"/>
      </c:catAx>
      <c:valAx>
        <c:axId val="429214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9214432"/>
        <c:crosses val="autoZero"/>
        <c:crossBetween val="between"/>
      </c:valAx>
      <c:spPr>
        <a:noFill/>
        <a:ln>
          <a:noFill/>
        </a:ln>
        <a:effectLst/>
      </c:spPr>
    </c:plotArea>
    <c:legend>
      <c:legendPos val="t"/>
      <c:legendEntry>
        <c:idx val="2"/>
        <c:delete val="1"/>
      </c:legendEntry>
      <c:legendEntry>
        <c:idx val="3"/>
        <c:delete val="1"/>
      </c:legendEntry>
      <c:layout>
        <c:manualLayout>
          <c:xMode val="edge"/>
          <c:yMode val="edge"/>
          <c:x val="0.29950332008220809"/>
          <c:y val="3.7254326782047521E-2"/>
          <c:w val="0.39728435892662234"/>
          <c:h val="7.1884716925784672E-2"/>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374861</xdr:colOff>
      <xdr:row>1</xdr:row>
      <xdr:rowOff>183516</xdr:rowOff>
    </xdr:from>
    <xdr:to>
      <xdr:col>12</xdr:col>
      <xdr:colOff>409575</xdr:colOff>
      <xdr:row>16</xdr:row>
      <xdr:rowOff>0</xdr:rowOff>
    </xdr:to>
    <xdr:graphicFrame macro="">
      <xdr:nvGraphicFramePr>
        <xdr:cNvPr id="4" name="Graphique 3">
          <a:extLst>
            <a:ext uri="{FF2B5EF4-FFF2-40B4-BE49-F238E27FC236}">
              <a16:creationId xmlns:a16="http://schemas.microsoft.com/office/drawing/2014/main" id="{3D7E0592-40C4-4491-BA1D-74D53A3558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266132</xdr:colOff>
      <xdr:row>2</xdr:row>
      <xdr:rowOff>158253</xdr:rowOff>
    </xdr:from>
    <xdr:to>
      <xdr:col>11</xdr:col>
      <xdr:colOff>54411</xdr:colOff>
      <xdr:row>19</xdr:row>
      <xdr:rowOff>6775</xdr:rowOff>
    </xdr:to>
    <xdr:graphicFrame macro="">
      <xdr:nvGraphicFramePr>
        <xdr:cNvPr id="3" name="Graphique 2">
          <a:extLst>
            <a:ext uri="{FF2B5EF4-FFF2-40B4-BE49-F238E27FC236}">
              <a16:creationId xmlns:a16="http://schemas.microsoft.com/office/drawing/2014/main" id="{A5687053-82A8-415D-929B-8217AE245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116129</xdr:colOff>
      <xdr:row>2</xdr:row>
      <xdr:rowOff>160794</xdr:rowOff>
    </xdr:from>
    <xdr:to>
      <xdr:col>15</xdr:col>
      <xdr:colOff>624415</xdr:colOff>
      <xdr:row>19</xdr:row>
      <xdr:rowOff>16299</xdr:rowOff>
    </xdr:to>
    <xdr:graphicFrame macro="">
      <xdr:nvGraphicFramePr>
        <xdr:cNvPr id="5" name="Graphique 4">
          <a:extLst>
            <a:ext uri="{FF2B5EF4-FFF2-40B4-BE49-F238E27FC236}">
              <a16:creationId xmlns:a16="http://schemas.microsoft.com/office/drawing/2014/main" id="{610455FB-A1BE-4874-8AB9-B140DB432F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577104</xdr:colOff>
      <xdr:row>1</xdr:row>
      <xdr:rowOff>173691</xdr:rowOff>
    </xdr:from>
    <xdr:to>
      <xdr:col>8</xdr:col>
      <xdr:colOff>876861</xdr:colOff>
      <xdr:row>21</xdr:row>
      <xdr:rowOff>144556</xdr:rowOff>
    </xdr:to>
    <xdr:graphicFrame macro="">
      <xdr:nvGraphicFramePr>
        <xdr:cNvPr id="2" name="Graphique 1">
          <a:extLst>
            <a:ext uri="{FF2B5EF4-FFF2-40B4-BE49-F238E27FC236}">
              <a16:creationId xmlns:a16="http://schemas.microsoft.com/office/drawing/2014/main" id="{3F567FAC-E0AB-4361-919F-0B5400B584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104774</xdr:colOff>
      <xdr:row>1</xdr:row>
      <xdr:rowOff>107630</xdr:rowOff>
    </xdr:from>
    <xdr:to>
      <xdr:col>15</xdr:col>
      <xdr:colOff>424815</xdr:colOff>
      <xdr:row>16</xdr:row>
      <xdr:rowOff>123825</xdr:rowOff>
    </xdr:to>
    <xdr:graphicFrame macro="">
      <xdr:nvGraphicFramePr>
        <xdr:cNvPr id="3" name="Graphique 2">
          <a:extLst>
            <a:ext uri="{FF2B5EF4-FFF2-40B4-BE49-F238E27FC236}">
              <a16:creationId xmlns:a16="http://schemas.microsoft.com/office/drawing/2014/main" id="{ABB83969-A8BF-4065-B405-259AD468CB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0.78888</cdr:x>
      <cdr:y>0.23507</cdr:y>
    </cdr:from>
    <cdr:to>
      <cdr:x>0.99652</cdr:x>
      <cdr:y>0.36217</cdr:y>
    </cdr:to>
    <cdr:sp macro="" textlink="">
      <cdr:nvSpPr>
        <cdr:cNvPr id="3" name="ZoneTexte 2">
          <a:extLst xmlns:a="http://schemas.openxmlformats.org/drawingml/2006/main">
            <a:ext uri="{FF2B5EF4-FFF2-40B4-BE49-F238E27FC236}">
              <a16:creationId xmlns:a16="http://schemas.microsoft.com/office/drawing/2014/main" id="{A034C1C9-B084-4D20-B54B-388701E92232}"/>
            </a:ext>
          </a:extLst>
        </cdr:cNvPr>
        <cdr:cNvSpPr txBox="1"/>
      </cdr:nvSpPr>
      <cdr:spPr>
        <a:xfrm xmlns:a="http://schemas.openxmlformats.org/drawingml/2006/main">
          <a:off x="5324474" y="761050"/>
          <a:ext cx="1401435"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rgbClr val="002060"/>
              </a:solidFill>
            </a:rPr>
            <a:t>Part des femmes dans la fonction publique : </a:t>
          </a:r>
          <a:r>
            <a:rPr lang="fr-FR" sz="900" b="1">
              <a:solidFill>
                <a:srgbClr val="002060"/>
              </a:solidFill>
            </a:rPr>
            <a:t>64%</a:t>
          </a:r>
        </a:p>
      </cdr:txBody>
    </cdr:sp>
  </cdr:relSizeAnchor>
  <cdr:relSizeAnchor xmlns:cdr="http://schemas.openxmlformats.org/drawingml/2006/chartDrawing">
    <cdr:from>
      <cdr:x>0.79114</cdr:x>
      <cdr:y>0.37815</cdr:y>
    </cdr:from>
    <cdr:to>
      <cdr:x>1</cdr:x>
      <cdr:y>0.50525</cdr:y>
    </cdr:to>
    <cdr:sp macro="" textlink="">
      <cdr:nvSpPr>
        <cdr:cNvPr id="4" name="ZoneTexte 1">
          <a:extLst xmlns:a="http://schemas.openxmlformats.org/drawingml/2006/main">
            <a:ext uri="{FF2B5EF4-FFF2-40B4-BE49-F238E27FC236}">
              <a16:creationId xmlns:a16="http://schemas.microsoft.com/office/drawing/2014/main" id="{5E262F29-C3A1-4D86-B838-0295B39F1A82}"/>
            </a:ext>
          </a:extLst>
        </cdr:cNvPr>
        <cdr:cNvSpPr txBox="1"/>
      </cdr:nvSpPr>
      <cdr:spPr>
        <a:xfrm xmlns:a="http://schemas.openxmlformats.org/drawingml/2006/main">
          <a:off x="5339714" y="1224280"/>
          <a:ext cx="1409700" cy="4114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accent2"/>
              </a:solidFill>
            </a:rPr>
            <a:t>Part des femmes parmi les salariés du privé : </a:t>
          </a:r>
          <a:r>
            <a:rPr lang="fr-FR" sz="900" b="1">
              <a:solidFill>
                <a:schemeClr val="accent2"/>
              </a:solidFill>
            </a:rPr>
            <a:t>47%</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tabSelected="1" zoomScale="85" zoomScaleNormal="85" workbookViewId="0"/>
  </sheetViews>
  <sheetFormatPr baseColWidth="10" defaultColWidth="11.42578125" defaultRowHeight="12.75" x14ac:dyDescent="0.2"/>
  <cols>
    <col min="1" max="1" width="32" style="1" customWidth="1"/>
    <col min="2" max="3" width="19.5703125" style="1" customWidth="1"/>
    <col min="4" max="16384" width="11.42578125" style="1"/>
  </cols>
  <sheetData>
    <row r="1" spans="1:14" ht="16.899999999999999" customHeight="1" x14ac:dyDescent="0.25">
      <c r="A1" s="356" t="s">
        <v>238</v>
      </c>
      <c r="I1" s="224"/>
    </row>
    <row r="2" spans="1:14" ht="16.149999999999999" customHeight="1" x14ac:dyDescent="0.2">
      <c r="A2" s="237" t="s">
        <v>182</v>
      </c>
      <c r="D2" s="338"/>
      <c r="K2" s="338"/>
    </row>
    <row r="3" spans="1:14" ht="15" customHeight="1" x14ac:dyDescent="0.2">
      <c r="B3" s="496"/>
      <c r="C3" s="496"/>
      <c r="D3" s="179"/>
      <c r="E3" s="179"/>
      <c r="F3" s="179"/>
      <c r="G3" s="179"/>
    </row>
    <row r="4" spans="1:14" ht="28.9" customHeight="1" x14ac:dyDescent="0.2">
      <c r="A4" s="44"/>
      <c r="B4" s="357" t="s">
        <v>196</v>
      </c>
      <c r="C4" s="341" t="s">
        <v>184</v>
      </c>
      <c r="D4" s="179"/>
      <c r="E4" s="179"/>
      <c r="F4" s="179"/>
      <c r="G4" s="179"/>
    </row>
    <row r="5" spans="1:14" ht="15" customHeight="1" x14ac:dyDescent="0.2">
      <c r="A5" s="192" t="s">
        <v>0</v>
      </c>
      <c r="B5" s="388">
        <v>1.7144728298904</v>
      </c>
      <c r="C5" s="388">
        <v>1.3010259395664401</v>
      </c>
      <c r="D5" s="222"/>
      <c r="E5" s="334"/>
      <c r="F5" s="179"/>
      <c r="G5" s="179"/>
    </row>
    <row r="6" spans="1:14" ht="15" customHeight="1" x14ac:dyDescent="0.2">
      <c r="A6" s="193" t="s">
        <v>6</v>
      </c>
      <c r="B6" s="389">
        <v>2.9910901932824698</v>
      </c>
      <c r="C6" s="389">
        <v>2.1444205919732902</v>
      </c>
      <c r="D6" s="222"/>
      <c r="E6" s="334"/>
      <c r="F6" s="179"/>
      <c r="G6" s="179"/>
    </row>
    <row r="7" spans="1:14" ht="15" customHeight="1" x14ac:dyDescent="0.2">
      <c r="A7" s="193" t="s">
        <v>7</v>
      </c>
      <c r="B7" s="389">
        <v>3.50085735406173</v>
      </c>
      <c r="C7" s="389">
        <v>3.5494367860323601</v>
      </c>
      <c r="D7" s="222"/>
      <c r="E7" s="334"/>
      <c r="F7" s="179"/>
      <c r="G7" s="179"/>
      <c r="N7" s="338"/>
    </row>
    <row r="8" spans="1:14" ht="15" customHeight="1" x14ac:dyDescent="0.2">
      <c r="A8" s="193" t="s">
        <v>181</v>
      </c>
      <c r="B8" s="389">
        <v>3.6534235532025101</v>
      </c>
      <c r="C8" s="389">
        <v>3.2804095390612602</v>
      </c>
      <c r="D8" s="222"/>
      <c r="E8" s="334"/>
      <c r="F8" s="179"/>
      <c r="G8" s="179"/>
    </row>
    <row r="9" spans="1:14" ht="15" customHeight="1" x14ac:dyDescent="0.2">
      <c r="A9" s="193" t="s">
        <v>4</v>
      </c>
      <c r="B9" s="389">
        <v>4.6615763577382499</v>
      </c>
      <c r="C9" s="389">
        <v>3.6970270475419902</v>
      </c>
      <c r="D9" s="222"/>
      <c r="E9" s="334"/>
      <c r="F9" s="179"/>
      <c r="G9" s="179"/>
    </row>
    <row r="10" spans="1:14" ht="15" customHeight="1" x14ac:dyDescent="0.2">
      <c r="A10" s="193" t="s">
        <v>5</v>
      </c>
      <c r="B10" s="389">
        <v>6.7438659360670901</v>
      </c>
      <c r="C10" s="389">
        <v>5.15248531351354</v>
      </c>
      <c r="D10" s="222"/>
      <c r="E10" s="334"/>
      <c r="F10" s="179"/>
      <c r="G10" s="179"/>
    </row>
    <row r="11" spans="1:14" ht="15" customHeight="1" x14ac:dyDescent="0.2">
      <c r="A11" s="194" t="s">
        <v>177</v>
      </c>
      <c r="B11" s="390">
        <v>15.800729318320901</v>
      </c>
      <c r="C11" s="390">
        <v>13.4296308691421</v>
      </c>
      <c r="D11" s="222"/>
      <c r="E11" s="334"/>
      <c r="F11" s="179"/>
      <c r="G11" s="179"/>
    </row>
    <row r="12" spans="1:14" ht="18" customHeight="1" x14ac:dyDescent="0.2">
      <c r="A12" s="339" t="s">
        <v>211</v>
      </c>
      <c r="B12" s="335"/>
      <c r="C12" s="335"/>
      <c r="E12" s="179"/>
      <c r="F12" s="179"/>
      <c r="G12" s="179"/>
    </row>
    <row r="13" spans="1:14" ht="27.6" customHeight="1" x14ac:dyDescent="0.2">
      <c r="A13" s="497" t="s">
        <v>229</v>
      </c>
      <c r="B13" s="497"/>
      <c r="C13" s="497"/>
      <c r="D13" s="182"/>
    </row>
    <row r="14" spans="1:14" s="333" customFormat="1" ht="27.6" customHeight="1" x14ac:dyDescent="0.2">
      <c r="A14" s="497" t="s">
        <v>247</v>
      </c>
      <c r="B14" s="497"/>
      <c r="C14" s="497"/>
      <c r="D14" s="182"/>
    </row>
    <row r="15" spans="1:14" ht="38.450000000000003" customHeight="1" x14ac:dyDescent="0.2">
      <c r="A15" s="497" t="s">
        <v>248</v>
      </c>
      <c r="B15" s="497"/>
      <c r="C15" s="497"/>
      <c r="D15" s="182"/>
    </row>
    <row r="16" spans="1:14" s="368" customFormat="1" ht="24.6" customHeight="1" x14ac:dyDescent="0.2">
      <c r="A16" s="364"/>
      <c r="B16" s="364"/>
      <c r="C16" s="364"/>
      <c r="D16" s="182"/>
    </row>
    <row r="17" spans="1:3" ht="33" customHeight="1" x14ac:dyDescent="0.2">
      <c r="A17" s="498" t="s">
        <v>249</v>
      </c>
      <c r="B17" s="498"/>
      <c r="C17" s="498"/>
    </row>
  </sheetData>
  <mergeCells count="5">
    <mergeCell ref="B3:C3"/>
    <mergeCell ref="A15:C15"/>
    <mergeCell ref="A13:C13"/>
    <mergeCell ref="A14:C14"/>
    <mergeCell ref="A17:C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65"/>
  <sheetViews>
    <sheetView workbookViewId="0">
      <selection activeCell="D40" sqref="D40"/>
    </sheetView>
  </sheetViews>
  <sheetFormatPr baseColWidth="10" defaultRowHeight="15" x14ac:dyDescent="0.25"/>
  <sheetData>
    <row r="3" spans="2:14" ht="22.5" x14ac:dyDescent="0.25">
      <c r="B3" s="53"/>
      <c r="C3" s="56" t="s">
        <v>129</v>
      </c>
      <c r="D3" s="515" t="s">
        <v>127</v>
      </c>
      <c r="E3" s="515" t="s">
        <v>52</v>
      </c>
      <c r="I3" s="174"/>
    </row>
    <row r="4" spans="2:14" ht="15.75" thickBot="1" x14ac:dyDescent="0.3">
      <c r="B4" s="144" t="s">
        <v>49</v>
      </c>
      <c r="C4" s="64" t="s">
        <v>130</v>
      </c>
      <c r="D4" s="516"/>
      <c r="E4" s="516"/>
    </row>
    <row r="5" spans="2:14" x14ac:dyDescent="0.25">
      <c r="B5" s="56"/>
      <c r="C5" s="56"/>
      <c r="D5" s="56"/>
      <c r="E5" s="56"/>
      <c r="F5" s="56"/>
    </row>
    <row r="6" spans="2:14" ht="15.75" thickBot="1" x14ac:dyDescent="0.3">
      <c r="B6" s="59">
        <v>1</v>
      </c>
      <c r="C6" s="60" t="s">
        <v>19</v>
      </c>
      <c r="D6" s="60">
        <v>1</v>
      </c>
      <c r="E6" s="60">
        <v>33</v>
      </c>
      <c r="F6" s="61">
        <v>15304.901</v>
      </c>
    </row>
    <row r="7" spans="2:14" ht="23.25" thickBot="1" x14ac:dyDescent="0.3">
      <c r="B7" s="59">
        <v>2</v>
      </c>
      <c r="C7" s="60" t="s">
        <v>19</v>
      </c>
      <c r="D7" s="60">
        <v>1</v>
      </c>
      <c r="E7" s="60" t="s">
        <v>123</v>
      </c>
      <c r="F7" s="61">
        <v>23641.123</v>
      </c>
      <c r="J7" s="53"/>
      <c r="K7" s="56" t="s">
        <v>99</v>
      </c>
      <c r="L7" s="515" t="s">
        <v>127</v>
      </c>
      <c r="M7" s="515" t="s">
        <v>52</v>
      </c>
    </row>
    <row r="8" spans="2:14" ht="15.75" thickBot="1" x14ac:dyDescent="0.3">
      <c r="B8" s="59">
        <v>3</v>
      </c>
      <c r="C8" s="60" t="s">
        <v>19</v>
      </c>
      <c r="D8" s="60">
        <v>1</v>
      </c>
      <c r="E8" s="60">
        <v>42</v>
      </c>
      <c r="F8" s="61">
        <v>22816.063999999998</v>
      </c>
      <c r="J8" s="144" t="s">
        <v>49</v>
      </c>
      <c r="K8" s="64" t="s">
        <v>100</v>
      </c>
      <c r="L8" s="516"/>
      <c r="M8" s="516"/>
    </row>
    <row r="9" spans="2:14" ht="15.75" thickBot="1" x14ac:dyDescent="0.3">
      <c r="B9" s="59">
        <v>4</v>
      </c>
      <c r="C9" s="60" t="s">
        <v>19</v>
      </c>
      <c r="D9" s="60">
        <v>1</v>
      </c>
      <c r="E9" s="60">
        <v>43</v>
      </c>
      <c r="F9" s="61">
        <v>21529.756000000001</v>
      </c>
      <c r="J9" s="56"/>
      <c r="K9" s="56"/>
      <c r="L9" s="56"/>
      <c r="M9" s="56"/>
      <c r="N9" s="56"/>
    </row>
    <row r="10" spans="2:14" ht="15.75" thickBot="1" x14ac:dyDescent="0.3">
      <c r="B10" s="59">
        <v>5</v>
      </c>
      <c r="C10" s="60" t="s">
        <v>19</v>
      </c>
      <c r="D10" s="60">
        <v>1</v>
      </c>
      <c r="E10" s="60">
        <v>45</v>
      </c>
      <c r="F10" s="61">
        <v>14957.213</v>
      </c>
      <c r="J10" s="59">
        <v>1</v>
      </c>
      <c r="K10" s="60" t="s">
        <v>19</v>
      </c>
      <c r="L10" s="60" t="s">
        <v>132</v>
      </c>
      <c r="M10" s="60">
        <v>33</v>
      </c>
      <c r="N10" s="61">
        <v>413.52280000000002</v>
      </c>
    </row>
    <row r="11" spans="2:14" ht="15.75" thickBot="1" x14ac:dyDescent="0.3">
      <c r="B11" s="59">
        <v>6</v>
      </c>
      <c r="C11" s="60" t="s">
        <v>19</v>
      </c>
      <c r="D11" s="60">
        <v>1</v>
      </c>
      <c r="E11" s="60" t="s">
        <v>124</v>
      </c>
      <c r="F11" s="61">
        <v>10816.022000000001</v>
      </c>
      <c r="J11" s="59">
        <v>2</v>
      </c>
      <c r="K11" s="60" t="s">
        <v>19</v>
      </c>
      <c r="L11" s="60" t="s">
        <v>132</v>
      </c>
      <c r="M11" s="60" t="s">
        <v>123</v>
      </c>
      <c r="N11" s="61">
        <v>1099.7709</v>
      </c>
    </row>
    <row r="12" spans="2:14" ht="15.75" thickBot="1" x14ac:dyDescent="0.3">
      <c r="B12" s="59">
        <v>7</v>
      </c>
      <c r="C12" s="60" t="s">
        <v>19</v>
      </c>
      <c r="D12" s="60">
        <v>1</v>
      </c>
      <c r="E12" s="60" t="s">
        <v>125</v>
      </c>
      <c r="F12" s="61">
        <v>5972.5320000000002</v>
      </c>
      <c r="J12" s="59">
        <v>3</v>
      </c>
      <c r="K12" s="60" t="s">
        <v>19</v>
      </c>
      <c r="L12" s="60" t="s">
        <v>132</v>
      </c>
      <c r="M12" s="60">
        <v>42</v>
      </c>
      <c r="N12" s="61">
        <v>4064.4115999999999</v>
      </c>
    </row>
    <row r="13" spans="2:14" ht="15.75" thickBot="1" x14ac:dyDescent="0.3">
      <c r="B13" s="59">
        <v>8</v>
      </c>
      <c r="C13" s="60" t="s">
        <v>19</v>
      </c>
      <c r="D13" s="60">
        <v>1</v>
      </c>
      <c r="E13" s="60" t="s">
        <v>126</v>
      </c>
      <c r="F13" s="61">
        <v>9408.4889999999996</v>
      </c>
      <c r="J13" s="59">
        <v>4</v>
      </c>
      <c r="K13" s="60" t="s">
        <v>19</v>
      </c>
      <c r="L13" s="60" t="s">
        <v>132</v>
      </c>
      <c r="M13" s="60">
        <v>43</v>
      </c>
      <c r="N13" s="61">
        <v>14519.2521</v>
      </c>
    </row>
    <row r="14" spans="2:14" ht="15.75" thickBot="1" x14ac:dyDescent="0.3">
      <c r="B14" s="59">
        <v>9</v>
      </c>
      <c r="C14" s="60" t="s">
        <v>19</v>
      </c>
      <c r="D14" s="60">
        <v>1</v>
      </c>
      <c r="E14" s="60">
        <v>53</v>
      </c>
      <c r="F14" s="61">
        <v>15213.977999999999</v>
      </c>
      <c r="J14" s="59">
        <v>5</v>
      </c>
      <c r="K14" s="60" t="s">
        <v>19</v>
      </c>
      <c r="L14" s="60" t="s">
        <v>132</v>
      </c>
      <c r="M14" s="60">
        <v>45</v>
      </c>
      <c r="N14" s="61">
        <v>1493.8938000000001</v>
      </c>
    </row>
    <row r="15" spans="2:14" ht="15.75" thickBot="1" x14ac:dyDescent="0.3">
      <c r="B15" s="59">
        <v>10</v>
      </c>
      <c r="C15" s="60" t="s">
        <v>19</v>
      </c>
      <c r="D15" s="60">
        <v>1</v>
      </c>
      <c r="E15" s="60">
        <v>6</v>
      </c>
      <c r="F15" s="61">
        <v>6633.9290000000001</v>
      </c>
      <c r="J15" s="59">
        <v>6</v>
      </c>
      <c r="K15" s="60" t="s">
        <v>19</v>
      </c>
      <c r="L15" s="60" t="s">
        <v>132</v>
      </c>
      <c r="M15" s="60" t="s">
        <v>124</v>
      </c>
      <c r="N15" s="61">
        <v>353.59019999999998</v>
      </c>
    </row>
    <row r="16" spans="2:14" ht="15.75" thickBot="1" x14ac:dyDescent="0.3">
      <c r="B16" s="59">
        <v>11</v>
      </c>
      <c r="C16" s="60" t="s">
        <v>19</v>
      </c>
      <c r="D16" s="60">
        <v>1</v>
      </c>
      <c r="E16" s="60" t="s">
        <v>25</v>
      </c>
      <c r="F16" s="61">
        <v>16445.242999999999</v>
      </c>
      <c r="J16" s="59">
        <v>7</v>
      </c>
      <c r="K16" s="60" t="s">
        <v>19</v>
      </c>
      <c r="L16" s="60" t="s">
        <v>132</v>
      </c>
      <c r="M16" s="60" t="s">
        <v>125</v>
      </c>
      <c r="N16" s="61">
        <v>1269.6683</v>
      </c>
    </row>
    <row r="17" spans="2:14" ht="15.75" thickBot="1" x14ac:dyDescent="0.3">
      <c r="J17" s="59">
        <v>8</v>
      </c>
      <c r="K17" s="60" t="s">
        <v>19</v>
      </c>
      <c r="L17" s="60" t="s">
        <v>132</v>
      </c>
      <c r="M17" s="60" t="s">
        <v>126</v>
      </c>
      <c r="N17" s="61">
        <v>8160.2979999999998</v>
      </c>
    </row>
    <row r="18" spans="2:14" ht="15.75" thickBot="1" x14ac:dyDescent="0.3">
      <c r="J18" s="59">
        <v>9</v>
      </c>
      <c r="K18" s="60" t="s">
        <v>19</v>
      </c>
      <c r="L18" s="60" t="s">
        <v>132</v>
      </c>
      <c r="M18" s="60">
        <v>53</v>
      </c>
      <c r="N18" s="61">
        <v>19139.725699999999</v>
      </c>
    </row>
    <row r="19" spans="2:14" ht="23.25" thickBot="1" x14ac:dyDescent="0.3">
      <c r="B19" s="53"/>
      <c r="C19" s="56" t="s">
        <v>101</v>
      </c>
      <c r="D19" s="515" t="s">
        <v>127</v>
      </c>
      <c r="E19" s="515" t="s">
        <v>52</v>
      </c>
      <c r="J19" s="59">
        <v>10</v>
      </c>
      <c r="K19" s="60" t="s">
        <v>19</v>
      </c>
      <c r="L19" s="60" t="s">
        <v>132</v>
      </c>
      <c r="M19" s="60">
        <v>6</v>
      </c>
      <c r="N19" s="61">
        <v>460.74259999999998</v>
      </c>
    </row>
    <row r="20" spans="2:14" ht="15.75" thickBot="1" x14ac:dyDescent="0.3">
      <c r="B20" s="144" t="s">
        <v>49</v>
      </c>
      <c r="C20" s="64" t="s">
        <v>102</v>
      </c>
      <c r="D20" s="516"/>
      <c r="E20" s="516"/>
      <c r="J20" s="59">
        <v>11</v>
      </c>
      <c r="K20" s="60" t="s">
        <v>19</v>
      </c>
      <c r="L20" s="60" t="s">
        <v>132</v>
      </c>
      <c r="M20" s="60" t="s">
        <v>25</v>
      </c>
      <c r="N20" s="61">
        <v>3098.3919000000001</v>
      </c>
    </row>
    <row r="21" spans="2:14" x14ac:dyDescent="0.25">
      <c r="B21" s="56"/>
      <c r="C21" s="56"/>
      <c r="D21" s="56"/>
      <c r="E21" s="56"/>
      <c r="F21" s="56"/>
    </row>
    <row r="22" spans="2:14" ht="15.75" thickBot="1" x14ac:dyDescent="0.3">
      <c r="B22" s="59">
        <v>1</v>
      </c>
      <c r="C22" s="60" t="s">
        <v>19</v>
      </c>
      <c r="D22" s="60">
        <v>1</v>
      </c>
      <c r="E22" s="60">
        <v>33</v>
      </c>
      <c r="F22" s="61">
        <v>9411.8960000000006</v>
      </c>
    </row>
    <row r="23" spans="2:14" ht="15.75" thickBot="1" x14ac:dyDescent="0.3">
      <c r="B23" s="59">
        <v>2</v>
      </c>
      <c r="C23" s="60" t="s">
        <v>19</v>
      </c>
      <c r="D23" s="60">
        <v>1</v>
      </c>
      <c r="E23" s="60" t="s">
        <v>123</v>
      </c>
      <c r="F23" s="61">
        <v>20320.266</v>
      </c>
    </row>
    <row r="24" spans="2:14" ht="15.75" thickBot="1" x14ac:dyDescent="0.3">
      <c r="B24" s="59">
        <v>3</v>
      </c>
      <c r="C24" s="60" t="s">
        <v>19</v>
      </c>
      <c r="D24" s="60">
        <v>1</v>
      </c>
      <c r="E24" s="60">
        <v>42</v>
      </c>
      <c r="F24" s="61">
        <v>24121.777999999998</v>
      </c>
    </row>
    <row r="25" spans="2:14" ht="15.75" thickBot="1" x14ac:dyDescent="0.3">
      <c r="B25" s="59">
        <v>4</v>
      </c>
      <c r="C25" s="60" t="s">
        <v>19</v>
      </c>
      <c r="D25" s="60">
        <v>1</v>
      </c>
      <c r="E25" s="60">
        <v>43</v>
      </c>
      <c r="F25" s="61">
        <v>25640.906999999999</v>
      </c>
    </row>
    <row r="26" spans="2:14" ht="15.75" thickBot="1" x14ac:dyDescent="0.3">
      <c r="B26" s="59">
        <v>5</v>
      </c>
      <c r="C26" s="60" t="s">
        <v>19</v>
      </c>
      <c r="D26" s="60">
        <v>1</v>
      </c>
      <c r="E26" s="60">
        <v>45</v>
      </c>
      <c r="F26" s="61">
        <v>13443.468999999999</v>
      </c>
    </row>
    <row r="27" spans="2:14" ht="15.75" thickBot="1" x14ac:dyDescent="0.3">
      <c r="B27" s="59">
        <v>6</v>
      </c>
      <c r="C27" s="60" t="s">
        <v>19</v>
      </c>
      <c r="D27" s="60">
        <v>1</v>
      </c>
      <c r="E27" s="60" t="s">
        <v>124</v>
      </c>
      <c r="F27" s="61">
        <v>8980.89</v>
      </c>
    </row>
    <row r="28" spans="2:14" ht="15.75" thickBot="1" x14ac:dyDescent="0.3">
      <c r="B28" s="59">
        <v>7</v>
      </c>
      <c r="C28" s="60" t="s">
        <v>19</v>
      </c>
      <c r="D28" s="60">
        <v>1</v>
      </c>
      <c r="E28" s="60" t="s">
        <v>125</v>
      </c>
      <c r="F28" s="61">
        <v>3404.5549999999998</v>
      </c>
    </row>
    <row r="29" spans="2:14" ht="15.75" thickBot="1" x14ac:dyDescent="0.3">
      <c r="B29" s="59">
        <v>8</v>
      </c>
      <c r="C29" s="60" t="s">
        <v>19</v>
      </c>
      <c r="D29" s="60">
        <v>1</v>
      </c>
      <c r="E29" s="60" t="s">
        <v>126</v>
      </c>
      <c r="F29" s="61">
        <v>11256.457</v>
      </c>
    </row>
    <row r="30" spans="2:14" ht="15.75" thickBot="1" x14ac:dyDescent="0.3">
      <c r="B30" s="59">
        <v>9</v>
      </c>
      <c r="C30" s="60" t="s">
        <v>19</v>
      </c>
      <c r="D30" s="60">
        <v>1</v>
      </c>
      <c r="E30" s="60">
        <v>53</v>
      </c>
      <c r="F30" s="61">
        <v>37673.247000000003</v>
      </c>
    </row>
    <row r="31" spans="2:14" ht="15.75" thickBot="1" x14ac:dyDescent="0.3">
      <c r="B31" s="59">
        <v>10</v>
      </c>
      <c r="C31" s="60" t="s">
        <v>19</v>
      </c>
      <c r="D31" s="60">
        <v>1</v>
      </c>
      <c r="E31" s="60">
        <v>6</v>
      </c>
      <c r="F31" s="61">
        <v>5238.7849999999999</v>
      </c>
    </row>
    <row r="32" spans="2:14" ht="15.75" thickBot="1" x14ac:dyDescent="0.3">
      <c r="B32" s="59">
        <v>11</v>
      </c>
      <c r="C32" s="60" t="s">
        <v>19</v>
      </c>
      <c r="D32" s="60">
        <v>1</v>
      </c>
      <c r="E32" s="60" t="s">
        <v>25</v>
      </c>
      <c r="F32" s="61">
        <v>14131.133</v>
      </c>
    </row>
    <row r="36" spans="2:6" ht="22.5" x14ac:dyDescent="0.25">
      <c r="B36" s="53"/>
      <c r="C36" s="56" t="s">
        <v>103</v>
      </c>
      <c r="D36" s="515" t="s">
        <v>127</v>
      </c>
      <c r="E36" s="515" t="s">
        <v>52</v>
      </c>
    </row>
    <row r="37" spans="2:6" ht="15.75" thickBot="1" x14ac:dyDescent="0.3">
      <c r="B37" s="144" t="s">
        <v>49</v>
      </c>
      <c r="C37" s="64" t="s">
        <v>104</v>
      </c>
      <c r="D37" s="516"/>
      <c r="E37" s="516"/>
    </row>
    <row r="38" spans="2:6" x14ac:dyDescent="0.25">
      <c r="B38" s="56"/>
      <c r="C38" s="56"/>
      <c r="D38" s="56"/>
      <c r="E38" s="56"/>
      <c r="F38" s="56"/>
    </row>
    <row r="39" spans="2:6" ht="15.75" thickBot="1" x14ac:dyDescent="0.3">
      <c r="B39" s="59">
        <v>1</v>
      </c>
      <c r="C39" s="60" t="s">
        <v>19</v>
      </c>
      <c r="D39" s="60">
        <v>1</v>
      </c>
      <c r="E39" s="60">
        <v>33</v>
      </c>
      <c r="F39" s="61">
        <v>4383.7830000000004</v>
      </c>
    </row>
    <row r="40" spans="2:6" ht="15.75" thickBot="1" x14ac:dyDescent="0.3">
      <c r="B40" s="59">
        <v>2</v>
      </c>
      <c r="C40" s="60" t="s">
        <v>19</v>
      </c>
      <c r="D40" s="60">
        <v>1</v>
      </c>
      <c r="E40" s="60" t="s">
        <v>123</v>
      </c>
      <c r="F40" s="61">
        <v>7557.4709999999995</v>
      </c>
    </row>
    <row r="41" spans="2:6" ht="15.75" thickBot="1" x14ac:dyDescent="0.3">
      <c r="B41" s="59">
        <v>3</v>
      </c>
      <c r="C41" s="60" t="s">
        <v>19</v>
      </c>
      <c r="D41" s="60">
        <v>1</v>
      </c>
      <c r="E41" s="60">
        <v>42</v>
      </c>
      <c r="F41" s="61">
        <v>8395.7900000000009</v>
      </c>
    </row>
    <row r="42" spans="2:6" ht="15.75" thickBot="1" x14ac:dyDescent="0.3">
      <c r="B42" s="59">
        <v>4</v>
      </c>
      <c r="C42" s="60" t="s">
        <v>19</v>
      </c>
      <c r="D42" s="60">
        <v>1</v>
      </c>
      <c r="E42" s="60">
        <v>43</v>
      </c>
      <c r="F42" s="61">
        <v>13641.545</v>
      </c>
    </row>
    <row r="43" spans="2:6" ht="15.75" thickBot="1" x14ac:dyDescent="0.3">
      <c r="B43" s="59">
        <v>5</v>
      </c>
      <c r="C43" s="60" t="s">
        <v>19</v>
      </c>
      <c r="D43" s="60">
        <v>1</v>
      </c>
      <c r="E43" s="60">
        <v>45</v>
      </c>
      <c r="F43" s="61">
        <v>5358.49</v>
      </c>
    </row>
    <row r="44" spans="2:6" ht="15.75" thickBot="1" x14ac:dyDescent="0.3">
      <c r="B44" s="59">
        <v>6</v>
      </c>
      <c r="C44" s="60" t="s">
        <v>19</v>
      </c>
      <c r="D44" s="60">
        <v>1</v>
      </c>
      <c r="E44" s="60" t="s">
        <v>124</v>
      </c>
      <c r="F44" s="61">
        <v>2595.5830000000001</v>
      </c>
    </row>
    <row r="45" spans="2:6" ht="15.75" thickBot="1" x14ac:dyDescent="0.3">
      <c r="B45" s="59">
        <v>7</v>
      </c>
      <c r="C45" s="60" t="s">
        <v>19</v>
      </c>
      <c r="D45" s="60">
        <v>1</v>
      </c>
      <c r="E45" s="60" t="s">
        <v>125</v>
      </c>
      <c r="F45" s="61">
        <v>1626.877</v>
      </c>
    </row>
    <row r="46" spans="2:6" ht="15.75" thickBot="1" x14ac:dyDescent="0.3">
      <c r="B46" s="59">
        <v>8</v>
      </c>
      <c r="C46" s="60" t="s">
        <v>19</v>
      </c>
      <c r="D46" s="60">
        <v>1</v>
      </c>
      <c r="E46" s="60" t="s">
        <v>126</v>
      </c>
      <c r="F46" s="61">
        <v>5244.433</v>
      </c>
    </row>
    <row r="47" spans="2:6" ht="15.75" thickBot="1" x14ac:dyDescent="0.3">
      <c r="B47" s="59">
        <v>9</v>
      </c>
      <c r="C47" s="60" t="s">
        <v>19</v>
      </c>
      <c r="D47" s="60">
        <v>1</v>
      </c>
      <c r="E47" s="60">
        <v>53</v>
      </c>
      <c r="F47" s="61">
        <v>30558.475999999999</v>
      </c>
    </row>
    <row r="48" spans="2:6" ht="15.75" thickBot="1" x14ac:dyDescent="0.3">
      <c r="B48" s="59">
        <v>10</v>
      </c>
      <c r="C48" s="60" t="s">
        <v>19</v>
      </c>
      <c r="D48" s="60">
        <v>1</v>
      </c>
      <c r="E48" s="60">
        <v>6</v>
      </c>
      <c r="F48" s="61">
        <v>1802.2739999999999</v>
      </c>
    </row>
    <row r="49" spans="2:6" ht="15.75" thickBot="1" x14ac:dyDescent="0.3">
      <c r="B49" s="59">
        <v>11</v>
      </c>
      <c r="C49" s="60" t="s">
        <v>19</v>
      </c>
      <c r="D49" s="60">
        <v>1</v>
      </c>
      <c r="E49" s="60" t="s">
        <v>25</v>
      </c>
      <c r="F49" s="61">
        <v>7060.8969999999999</v>
      </c>
    </row>
    <row r="52" spans="2:6" ht="22.5" x14ac:dyDescent="0.25">
      <c r="B52" s="517" t="s">
        <v>49</v>
      </c>
      <c r="C52" s="56" t="s">
        <v>105</v>
      </c>
      <c r="D52" s="515" t="s">
        <v>127</v>
      </c>
      <c r="E52" s="515" t="s">
        <v>52</v>
      </c>
    </row>
    <row r="53" spans="2:6" ht="15.75" thickBot="1" x14ac:dyDescent="0.3">
      <c r="B53" s="518"/>
      <c r="C53" s="64" t="s">
        <v>106</v>
      </c>
      <c r="D53" s="516"/>
      <c r="E53" s="516"/>
    </row>
    <row r="54" spans="2:6" x14ac:dyDescent="0.25">
      <c r="B54" s="56"/>
      <c r="C54" s="56"/>
      <c r="D54" s="56"/>
      <c r="E54" s="56"/>
      <c r="F54" s="56"/>
    </row>
    <row r="55" spans="2:6" ht="15.75" thickBot="1" x14ac:dyDescent="0.3">
      <c r="B55" s="59">
        <v>1</v>
      </c>
      <c r="C55" s="60" t="s">
        <v>19</v>
      </c>
      <c r="D55" s="60" t="s">
        <v>131</v>
      </c>
      <c r="E55" s="60">
        <v>33</v>
      </c>
      <c r="F55" s="61">
        <v>3911.3434999999999</v>
      </c>
    </row>
    <row r="56" spans="2:6" ht="15.75" thickBot="1" x14ac:dyDescent="0.3">
      <c r="B56" s="59">
        <v>2</v>
      </c>
      <c r="C56" s="60" t="s">
        <v>19</v>
      </c>
      <c r="D56" s="60" t="s">
        <v>131</v>
      </c>
      <c r="E56" s="60" t="s">
        <v>123</v>
      </c>
      <c r="F56" s="61">
        <v>5230.7389999999996</v>
      </c>
    </row>
    <row r="57" spans="2:6" ht="15.75" thickBot="1" x14ac:dyDescent="0.3">
      <c r="B57" s="59">
        <v>3</v>
      </c>
      <c r="C57" s="60" t="s">
        <v>19</v>
      </c>
      <c r="D57" s="60" t="s">
        <v>131</v>
      </c>
      <c r="E57" s="60">
        <v>42</v>
      </c>
      <c r="F57" s="61">
        <v>5632.3023999999996</v>
      </c>
    </row>
    <row r="58" spans="2:6" ht="15.75" thickBot="1" x14ac:dyDescent="0.3">
      <c r="B58" s="59">
        <v>4</v>
      </c>
      <c r="C58" s="60" t="s">
        <v>19</v>
      </c>
      <c r="D58" s="60" t="s">
        <v>131</v>
      </c>
      <c r="E58" s="60">
        <v>43</v>
      </c>
      <c r="F58" s="61">
        <v>7106.9935999999998</v>
      </c>
    </row>
    <row r="59" spans="2:6" ht="15.75" thickBot="1" x14ac:dyDescent="0.3">
      <c r="B59" s="59">
        <v>5</v>
      </c>
      <c r="C59" s="60" t="s">
        <v>19</v>
      </c>
      <c r="D59" s="60" t="s">
        <v>131</v>
      </c>
      <c r="E59" s="60">
        <v>45</v>
      </c>
      <c r="F59" s="61">
        <v>2750.0169999999998</v>
      </c>
    </row>
    <row r="60" spans="2:6" ht="15.75" thickBot="1" x14ac:dyDescent="0.3">
      <c r="B60" s="59">
        <v>6</v>
      </c>
      <c r="C60" s="60" t="s">
        <v>19</v>
      </c>
      <c r="D60" s="60" t="s">
        <v>131</v>
      </c>
      <c r="E60" s="60" t="s">
        <v>124</v>
      </c>
      <c r="F60" s="61">
        <v>2781.4753000000001</v>
      </c>
    </row>
    <row r="61" spans="2:6" ht="15.75" thickBot="1" x14ac:dyDescent="0.3">
      <c r="B61" s="59">
        <v>7</v>
      </c>
      <c r="C61" s="60" t="s">
        <v>19</v>
      </c>
      <c r="D61" s="60" t="s">
        <v>131</v>
      </c>
      <c r="E61" s="60" t="s">
        <v>125</v>
      </c>
      <c r="F61" s="61">
        <v>575.07590000000005</v>
      </c>
    </row>
    <row r="62" spans="2:6" ht="15.75" thickBot="1" x14ac:dyDescent="0.3">
      <c r="B62" s="59">
        <v>8</v>
      </c>
      <c r="C62" s="60" t="s">
        <v>19</v>
      </c>
      <c r="D62" s="60" t="s">
        <v>131</v>
      </c>
      <c r="E62" s="60" t="s">
        <v>126</v>
      </c>
      <c r="F62" s="61">
        <v>4183.8118999999997</v>
      </c>
    </row>
    <row r="63" spans="2:6" ht="15.75" thickBot="1" x14ac:dyDescent="0.3">
      <c r="B63" s="59">
        <v>9</v>
      </c>
      <c r="C63" s="60" t="s">
        <v>19</v>
      </c>
      <c r="D63" s="60" t="s">
        <v>131</v>
      </c>
      <c r="E63" s="60">
        <v>53</v>
      </c>
      <c r="F63" s="61">
        <v>2303.6453000000001</v>
      </c>
    </row>
    <row r="64" spans="2:6" ht="15.75" thickBot="1" x14ac:dyDescent="0.3">
      <c r="B64" s="59">
        <v>10</v>
      </c>
      <c r="C64" s="60" t="s">
        <v>19</v>
      </c>
      <c r="D64" s="60" t="s">
        <v>131</v>
      </c>
      <c r="E64" s="60">
        <v>6</v>
      </c>
      <c r="F64" s="61">
        <v>1720.9386999999999</v>
      </c>
    </row>
    <row r="65" spans="2:6" ht="15.75" thickBot="1" x14ac:dyDescent="0.3">
      <c r="B65" s="59">
        <v>11</v>
      </c>
      <c r="C65" s="60" t="s">
        <v>19</v>
      </c>
      <c r="D65" s="60" t="s">
        <v>131</v>
      </c>
      <c r="E65" s="60" t="s">
        <v>25</v>
      </c>
      <c r="F65" s="61">
        <v>6102.5151999999998</v>
      </c>
    </row>
  </sheetData>
  <mergeCells count="11">
    <mergeCell ref="B52:B53"/>
    <mergeCell ref="D52:D53"/>
    <mergeCell ref="E52:E53"/>
    <mergeCell ref="L7:L8"/>
    <mergeCell ref="M7:M8"/>
    <mergeCell ref="D3:D4"/>
    <mergeCell ref="E3:E4"/>
    <mergeCell ref="D19:D20"/>
    <mergeCell ref="E19:E20"/>
    <mergeCell ref="D36:D37"/>
    <mergeCell ref="E36:E3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92"/>
  <sheetViews>
    <sheetView topLeftCell="A11" zoomScaleNormal="100" workbookViewId="0">
      <selection activeCell="U22" sqref="U22"/>
    </sheetView>
  </sheetViews>
  <sheetFormatPr baseColWidth="10" defaultRowHeight="15" x14ac:dyDescent="0.25"/>
  <cols>
    <col min="6" max="6" width="19.85546875" customWidth="1"/>
    <col min="12" max="12" width="11.42578125" style="175"/>
  </cols>
  <sheetData>
    <row r="1" spans="3:21" x14ac:dyDescent="0.25">
      <c r="C1" t="s">
        <v>19</v>
      </c>
    </row>
    <row r="2" spans="3:21" x14ac:dyDescent="0.25">
      <c r="C2" t="s">
        <v>135</v>
      </c>
      <c r="N2" t="s">
        <v>20</v>
      </c>
    </row>
    <row r="4" spans="3:21" ht="22.5" x14ac:dyDescent="0.25">
      <c r="C4" s="53"/>
      <c r="D4" s="56" t="s">
        <v>64</v>
      </c>
      <c r="E4" s="56" t="s">
        <v>133</v>
      </c>
      <c r="F4" s="515" t="s">
        <v>52</v>
      </c>
      <c r="N4" s="53"/>
      <c r="O4" s="56" t="s">
        <v>55</v>
      </c>
      <c r="P4" s="56" t="s">
        <v>133</v>
      </c>
      <c r="Q4" s="515" t="s">
        <v>52</v>
      </c>
    </row>
    <row r="5" spans="3:21" ht="15.75" thickBot="1" x14ac:dyDescent="0.3">
      <c r="C5" s="144" t="s">
        <v>49</v>
      </c>
      <c r="D5" s="64" t="s">
        <v>65</v>
      </c>
      <c r="E5" s="64" t="s">
        <v>134</v>
      </c>
      <c r="F5" s="516"/>
      <c r="N5" s="144" t="s">
        <v>49</v>
      </c>
      <c r="O5" s="64" t="s">
        <v>56</v>
      </c>
      <c r="P5" s="64" t="s">
        <v>134</v>
      </c>
      <c r="Q5" s="516"/>
    </row>
    <row r="6" spans="3:21" x14ac:dyDescent="0.25">
      <c r="C6" s="56"/>
      <c r="D6" s="56"/>
      <c r="E6" s="56"/>
      <c r="F6" s="56"/>
      <c r="G6" s="56"/>
      <c r="N6" s="56"/>
      <c r="O6" s="56"/>
      <c r="P6" s="56"/>
      <c r="Q6" s="56"/>
      <c r="R6" s="56"/>
    </row>
    <row r="7" spans="3:21" ht="15.75" thickBot="1" x14ac:dyDescent="0.3">
      <c r="C7" s="59">
        <v>1</v>
      </c>
      <c r="D7" s="60" t="s">
        <v>19</v>
      </c>
      <c r="E7" s="60">
        <v>1</v>
      </c>
      <c r="F7" s="60">
        <v>3</v>
      </c>
      <c r="G7" s="60">
        <v>511.09710000000001</v>
      </c>
      <c r="I7">
        <f>SUM(G7:G30)</f>
        <v>77071.839100000012</v>
      </c>
      <c r="N7" s="59">
        <v>1</v>
      </c>
      <c r="O7" s="60" t="s">
        <v>20</v>
      </c>
      <c r="P7" s="60">
        <v>1</v>
      </c>
      <c r="Q7" s="60">
        <v>1</v>
      </c>
      <c r="R7" s="61">
        <v>1638.4590000000001</v>
      </c>
    </row>
    <row r="8" spans="3:21" ht="15.75" thickBot="1" x14ac:dyDescent="0.3">
      <c r="H8" t="s">
        <v>136</v>
      </c>
      <c r="I8">
        <f>SUM(G20)</f>
        <v>1755.098</v>
      </c>
      <c r="J8" s="66">
        <f>I8*100/I7</f>
        <v>2.2772234586523572</v>
      </c>
      <c r="N8" s="59">
        <v>2</v>
      </c>
      <c r="O8" s="60" t="s">
        <v>20</v>
      </c>
      <c r="P8" s="60">
        <v>1</v>
      </c>
      <c r="Q8" s="60">
        <v>2</v>
      </c>
      <c r="R8" s="61">
        <v>413.43299999999999</v>
      </c>
    </row>
    <row r="9" spans="3:21" ht="15.75" thickBot="1" x14ac:dyDescent="0.3">
      <c r="H9" t="s">
        <v>137</v>
      </c>
      <c r="I9">
        <f>SUM(G21,G29)</f>
        <v>6885.4880000000003</v>
      </c>
      <c r="J9" s="66">
        <f>I9*100/I7</f>
        <v>8.9338571395268538</v>
      </c>
      <c r="N9" s="59">
        <v>3</v>
      </c>
      <c r="O9" s="60" t="s">
        <v>20</v>
      </c>
      <c r="P9" s="60">
        <v>1</v>
      </c>
      <c r="Q9" s="60">
        <v>3</v>
      </c>
      <c r="R9" s="61">
        <v>10409.06</v>
      </c>
    </row>
    <row r="10" spans="3:21" ht="22.5" x14ac:dyDescent="0.25">
      <c r="C10" s="53"/>
      <c r="D10" s="56" t="s">
        <v>60</v>
      </c>
      <c r="E10" s="56" t="s">
        <v>133</v>
      </c>
      <c r="F10" s="515" t="s">
        <v>52</v>
      </c>
    </row>
    <row r="11" spans="3:21" ht="23.25" thickBot="1" x14ac:dyDescent="0.3">
      <c r="C11" s="144" t="s">
        <v>49</v>
      </c>
      <c r="D11" s="64" t="s">
        <v>61</v>
      </c>
      <c r="E11" s="64" t="s">
        <v>134</v>
      </c>
      <c r="F11" s="516"/>
      <c r="I11">
        <f>SUM(G21,G29,G37,G50,F63,F76,F89)</f>
        <v>56196.3842</v>
      </c>
      <c r="J11">
        <f>I11*100/I13</f>
        <v>9.5305604099954024</v>
      </c>
      <c r="N11" s="53"/>
      <c r="O11" s="56" t="s">
        <v>57</v>
      </c>
      <c r="P11" s="56" t="s">
        <v>133</v>
      </c>
      <c r="Q11" s="515" t="s">
        <v>52</v>
      </c>
    </row>
    <row r="12" spans="3:21" ht="15.75" thickBot="1" x14ac:dyDescent="0.3">
      <c r="C12" s="56"/>
      <c r="D12" s="56"/>
      <c r="E12" s="56"/>
      <c r="F12" s="56"/>
      <c r="G12" s="56"/>
      <c r="I12">
        <f>SUM(G20,G38,G51,F64,F77,F90)</f>
        <v>22752.2425</v>
      </c>
      <c r="J12">
        <f>I12*100/I13</f>
        <v>3.8586401010674782</v>
      </c>
      <c r="N12" s="144" t="s">
        <v>49</v>
      </c>
      <c r="O12" s="64" t="s">
        <v>58</v>
      </c>
      <c r="P12" s="64" t="s">
        <v>134</v>
      </c>
      <c r="Q12" s="516"/>
    </row>
    <row r="13" spans="3:21" ht="15.75" thickBot="1" x14ac:dyDescent="0.3">
      <c r="C13" s="59">
        <v>1</v>
      </c>
      <c r="D13" s="60" t="s">
        <v>19</v>
      </c>
      <c r="E13" s="60">
        <v>1</v>
      </c>
      <c r="F13" s="60">
        <v>3</v>
      </c>
      <c r="G13" s="60">
        <v>5115.442</v>
      </c>
      <c r="I13">
        <f>SUM(G7,G13,G20:G23,G37:G40,G50:G53,F63:F66,F76:F79,F89:F92)</f>
        <v>589644.06900000025</v>
      </c>
      <c r="N13" s="56"/>
      <c r="O13" s="56"/>
      <c r="P13" s="56"/>
      <c r="Q13" s="56"/>
      <c r="R13" s="56"/>
    </row>
    <row r="14" spans="3:21" ht="15.75" thickBot="1" x14ac:dyDescent="0.3">
      <c r="N14" s="59">
        <v>1</v>
      </c>
      <c r="O14" s="60" t="s">
        <v>20</v>
      </c>
      <c r="P14" s="60">
        <v>1</v>
      </c>
      <c r="Q14" s="60">
        <v>1</v>
      </c>
      <c r="R14" s="61">
        <v>14655.741</v>
      </c>
      <c r="T14" t="s">
        <v>141</v>
      </c>
      <c r="U14">
        <f>SUM(R7:R39)</f>
        <v>238985.30790000004</v>
      </c>
    </row>
    <row r="15" spans="3:21" ht="15.75" thickBot="1" x14ac:dyDescent="0.3">
      <c r="N15" s="59">
        <v>2</v>
      </c>
      <c r="O15" s="60" t="s">
        <v>20</v>
      </c>
      <c r="P15" s="60">
        <v>1</v>
      </c>
      <c r="Q15" s="60">
        <v>2</v>
      </c>
      <c r="R15" s="61">
        <v>25877.202000000001</v>
      </c>
      <c r="T15" t="s">
        <v>142</v>
      </c>
      <c r="U15">
        <f>SUM(R7,R14,R37)</f>
        <v>16993.7909</v>
      </c>
    </row>
    <row r="16" spans="3:21" ht="15.75" thickBot="1" x14ac:dyDescent="0.3">
      <c r="N16" s="59">
        <v>3</v>
      </c>
      <c r="O16" s="60" t="s">
        <v>20</v>
      </c>
      <c r="P16" s="60">
        <v>1</v>
      </c>
      <c r="Q16" s="60">
        <v>3</v>
      </c>
      <c r="R16" s="61">
        <v>161531.60999999999</v>
      </c>
      <c r="T16" t="s">
        <v>143</v>
      </c>
      <c r="U16">
        <f>SUM(R8,R15,R38)</f>
        <v>27452.292500000003</v>
      </c>
    </row>
    <row r="17" spans="3:21" ht="23.25" thickBot="1" x14ac:dyDescent="0.3">
      <c r="C17" s="53"/>
      <c r="D17" s="56" t="s">
        <v>57</v>
      </c>
      <c r="E17" s="56" t="s">
        <v>133</v>
      </c>
      <c r="F17" s="515" t="s">
        <v>52</v>
      </c>
      <c r="N17" s="59">
        <v>4</v>
      </c>
      <c r="O17" s="60" t="s">
        <v>20</v>
      </c>
      <c r="P17" s="60">
        <v>1</v>
      </c>
      <c r="Q17" s="65" t="s">
        <v>53</v>
      </c>
      <c r="R17" s="61">
        <v>8049.6620000000003</v>
      </c>
      <c r="U17">
        <f>U15*100/U14</f>
        <v>7.1108098858992657</v>
      </c>
    </row>
    <row r="18" spans="3:21" ht="15.75" thickBot="1" x14ac:dyDescent="0.3">
      <c r="C18" s="144" t="s">
        <v>49</v>
      </c>
      <c r="D18" s="64" t="s">
        <v>58</v>
      </c>
      <c r="E18" s="64" t="s">
        <v>134</v>
      </c>
      <c r="F18" s="516"/>
      <c r="U18">
        <f>U16*100/U14</f>
        <v>11.48702099774561</v>
      </c>
    </row>
    <row r="19" spans="3:21" x14ac:dyDescent="0.25">
      <c r="C19" s="56"/>
      <c r="D19" s="56"/>
      <c r="E19" s="56"/>
      <c r="F19" s="56"/>
      <c r="G19" s="56"/>
    </row>
    <row r="20" spans="3:21" ht="23.25" thickBot="1" x14ac:dyDescent="0.3">
      <c r="C20" s="59">
        <v>1</v>
      </c>
      <c r="D20" s="60" t="s">
        <v>19</v>
      </c>
      <c r="E20" s="60">
        <v>1</v>
      </c>
      <c r="F20" s="60">
        <v>1</v>
      </c>
      <c r="G20" s="61">
        <v>1755.098</v>
      </c>
      <c r="N20" s="53"/>
      <c r="O20" s="56" t="s">
        <v>64</v>
      </c>
      <c r="P20" s="56" t="s">
        <v>133</v>
      </c>
      <c r="Q20" s="515" t="s">
        <v>52</v>
      </c>
      <c r="T20">
        <f>SUM(R7:R9,R14:R17,R23:R24,R30:R31,R37:R39,R43:R62)</f>
        <v>1264205.3915000001</v>
      </c>
    </row>
    <row r="21" spans="3:21" ht="15.75" thickBot="1" x14ac:dyDescent="0.3">
      <c r="C21" s="59">
        <v>2</v>
      </c>
      <c r="D21" s="60" t="s">
        <v>19</v>
      </c>
      <c r="E21" s="60">
        <v>1</v>
      </c>
      <c r="F21" s="60">
        <v>2</v>
      </c>
      <c r="G21" s="61">
        <v>5827.0510000000004</v>
      </c>
      <c r="N21" s="144" t="s">
        <v>49</v>
      </c>
      <c r="O21" s="64" t="s">
        <v>65</v>
      </c>
      <c r="P21" s="64" t="s">
        <v>134</v>
      </c>
      <c r="Q21" s="516"/>
      <c r="T21">
        <f>SUM(R7,R14,R37,R44,R48,R52,R56,R60)</f>
        <v>104159.4993</v>
      </c>
      <c r="U21">
        <f>T21*100/T20</f>
        <v>8.2391279138916715</v>
      </c>
    </row>
    <row r="22" spans="3:21" ht="15.75" thickBot="1" x14ac:dyDescent="0.3">
      <c r="C22" s="59">
        <v>3</v>
      </c>
      <c r="D22" s="60" t="s">
        <v>19</v>
      </c>
      <c r="E22" s="60">
        <v>1</v>
      </c>
      <c r="F22" s="60">
        <v>3</v>
      </c>
      <c r="G22" s="61">
        <v>52456.394</v>
      </c>
      <c r="N22" s="56"/>
      <c r="O22" s="56"/>
      <c r="P22" s="56"/>
      <c r="Q22" s="56"/>
      <c r="R22" s="56"/>
      <c r="T22">
        <f>SUM(R8,R15,R38,R43,R47,R51,R55,R59)</f>
        <v>128162.10450000002</v>
      </c>
      <c r="U22">
        <f>T22*100/T20</f>
        <v>10.137759683806886</v>
      </c>
    </row>
    <row r="23" spans="3:21" ht="15.75" thickBot="1" x14ac:dyDescent="0.3">
      <c r="C23" s="59">
        <v>4</v>
      </c>
      <c r="D23" s="60" t="s">
        <v>19</v>
      </c>
      <c r="E23" s="60">
        <v>1</v>
      </c>
      <c r="F23" s="65" t="s">
        <v>53</v>
      </c>
      <c r="G23" s="61">
        <v>3018.61</v>
      </c>
      <c r="N23" s="59">
        <v>1</v>
      </c>
      <c r="O23" s="60" t="s">
        <v>20</v>
      </c>
      <c r="P23" s="60">
        <v>1</v>
      </c>
      <c r="Q23" s="60">
        <v>3</v>
      </c>
      <c r="R23" s="61">
        <v>2997.4639999999999</v>
      </c>
    </row>
    <row r="24" spans="3:21" ht="15.75" thickBot="1" x14ac:dyDescent="0.3">
      <c r="N24" s="59">
        <v>2</v>
      </c>
      <c r="O24" s="60" t="s">
        <v>20</v>
      </c>
      <c r="P24" s="60">
        <v>1</v>
      </c>
      <c r="Q24" s="65" t="s">
        <v>53</v>
      </c>
      <c r="R24" s="61">
        <v>1040.2719999999999</v>
      </c>
    </row>
    <row r="26" spans="3:21" ht="22.5" x14ac:dyDescent="0.25">
      <c r="C26" s="53"/>
      <c r="D26" s="56" t="s">
        <v>55</v>
      </c>
      <c r="E26" s="56" t="s">
        <v>133</v>
      </c>
      <c r="F26" s="515" t="s">
        <v>52</v>
      </c>
    </row>
    <row r="27" spans="3:21" ht="23.25" thickBot="1" x14ac:dyDescent="0.3">
      <c r="C27" s="144" t="s">
        <v>49</v>
      </c>
      <c r="D27" s="64" t="s">
        <v>56</v>
      </c>
      <c r="E27" s="64" t="s">
        <v>134</v>
      </c>
      <c r="F27" s="516"/>
      <c r="N27" s="53"/>
      <c r="O27" s="56" t="s">
        <v>62</v>
      </c>
      <c r="P27" s="56" t="s">
        <v>133</v>
      </c>
      <c r="Q27" s="515" t="s">
        <v>52</v>
      </c>
    </row>
    <row r="28" spans="3:21" ht="15.75" thickBot="1" x14ac:dyDescent="0.3">
      <c r="C28" s="56"/>
      <c r="D28" s="56"/>
      <c r="E28" s="56"/>
      <c r="F28" s="56"/>
      <c r="G28" s="56"/>
      <c r="N28" s="144" t="s">
        <v>49</v>
      </c>
      <c r="O28" s="64" t="s">
        <v>63</v>
      </c>
      <c r="P28" s="64" t="s">
        <v>134</v>
      </c>
      <c r="Q28" s="516"/>
    </row>
    <row r="29" spans="3:21" ht="15.75" thickBot="1" x14ac:dyDescent="0.3">
      <c r="C29" s="59">
        <v>1</v>
      </c>
      <c r="D29" s="60" t="s">
        <v>19</v>
      </c>
      <c r="E29" s="60">
        <v>1</v>
      </c>
      <c r="F29" s="60">
        <v>2</v>
      </c>
      <c r="G29" s="61">
        <v>1058.4369999999999</v>
      </c>
      <c r="N29" s="56"/>
      <c r="O29" s="56"/>
      <c r="P29" s="56"/>
      <c r="Q29" s="56"/>
      <c r="R29" s="56"/>
    </row>
    <row r="30" spans="3:21" ht="15.75" thickBot="1" x14ac:dyDescent="0.3">
      <c r="C30" s="59">
        <v>2</v>
      </c>
      <c r="D30" s="60" t="s">
        <v>19</v>
      </c>
      <c r="E30" s="60">
        <v>1</v>
      </c>
      <c r="F30" s="60">
        <v>3</v>
      </c>
      <c r="G30" s="61">
        <v>7329.71</v>
      </c>
      <c r="N30" s="59">
        <v>1</v>
      </c>
      <c r="O30" s="60" t="s">
        <v>20</v>
      </c>
      <c r="P30" s="60">
        <v>1</v>
      </c>
      <c r="Q30" s="60">
        <v>3</v>
      </c>
      <c r="R30" s="61">
        <v>709.17</v>
      </c>
    </row>
    <row r="31" spans="3:21" ht="15.75" thickBot="1" x14ac:dyDescent="0.3">
      <c r="N31" s="59">
        <v>2</v>
      </c>
      <c r="O31" s="60" t="s">
        <v>20</v>
      </c>
      <c r="P31" s="60">
        <v>1</v>
      </c>
      <c r="Q31" s="65" t="s">
        <v>53</v>
      </c>
      <c r="R31" s="61">
        <v>1040.2719999999999</v>
      </c>
    </row>
    <row r="34" spans="2:18" ht="22.5" x14ac:dyDescent="0.25">
      <c r="B34" s="53"/>
      <c r="D34" s="56" t="s">
        <v>99</v>
      </c>
      <c r="E34" s="56" t="s">
        <v>133</v>
      </c>
      <c r="F34" s="57" t="s">
        <v>52</v>
      </c>
      <c r="N34" s="53"/>
      <c r="O34" s="56" t="s">
        <v>60</v>
      </c>
      <c r="P34" s="56" t="s">
        <v>133</v>
      </c>
      <c r="Q34" s="515" t="s">
        <v>52</v>
      </c>
    </row>
    <row r="35" spans="2:18" ht="15.75" thickBot="1" x14ac:dyDescent="0.3">
      <c r="B35" s="144" t="s">
        <v>49</v>
      </c>
      <c r="D35" s="64" t="s">
        <v>100</v>
      </c>
      <c r="E35" s="64" t="s">
        <v>134</v>
      </c>
      <c r="F35" s="58"/>
      <c r="N35" s="144" t="s">
        <v>49</v>
      </c>
      <c r="O35" s="64" t="s">
        <v>61</v>
      </c>
      <c r="P35" s="64" t="s">
        <v>134</v>
      </c>
      <c r="Q35" s="516"/>
    </row>
    <row r="36" spans="2:18" x14ac:dyDescent="0.25">
      <c r="B36" s="56"/>
      <c r="D36" s="56"/>
      <c r="E36" s="56"/>
      <c r="F36" s="56"/>
      <c r="G36" s="56"/>
      <c r="N36" s="56"/>
      <c r="O36" s="56"/>
      <c r="P36" s="56"/>
      <c r="Q36" s="56"/>
      <c r="R36" s="56"/>
    </row>
    <row r="37" spans="2:18" ht="15.75" thickBot="1" x14ac:dyDescent="0.3">
      <c r="B37" s="59">
        <v>1</v>
      </c>
      <c r="D37" s="60" t="s">
        <v>19</v>
      </c>
      <c r="E37" s="60" t="s">
        <v>132</v>
      </c>
      <c r="F37" s="60" t="s">
        <v>138</v>
      </c>
      <c r="G37" s="61">
        <v>7119.8451999999997</v>
      </c>
      <c r="N37" s="59">
        <v>1</v>
      </c>
      <c r="O37" s="60" t="s">
        <v>20</v>
      </c>
      <c r="P37" s="60">
        <v>1</v>
      </c>
      <c r="Q37" s="60">
        <v>1</v>
      </c>
      <c r="R37" s="61">
        <v>699.59090000000003</v>
      </c>
    </row>
    <row r="38" spans="2:18" ht="15.75" thickBot="1" x14ac:dyDescent="0.3">
      <c r="B38" s="59">
        <v>2</v>
      </c>
      <c r="D38" s="60" t="s">
        <v>19</v>
      </c>
      <c r="E38" s="60" t="s">
        <v>132</v>
      </c>
      <c r="F38" s="60" t="s">
        <v>139</v>
      </c>
      <c r="G38" s="61">
        <v>1466.6877999999999</v>
      </c>
      <c r="N38" s="59">
        <v>2</v>
      </c>
      <c r="O38" s="60" t="s">
        <v>20</v>
      </c>
      <c r="P38" s="60">
        <v>1</v>
      </c>
      <c r="Q38" s="60">
        <v>2</v>
      </c>
      <c r="R38" s="61">
        <v>1161.6575</v>
      </c>
    </row>
    <row r="39" spans="2:18" ht="15.75" thickBot="1" x14ac:dyDescent="0.3">
      <c r="B39" s="59">
        <v>3</v>
      </c>
      <c r="D39" s="60" t="s">
        <v>19</v>
      </c>
      <c r="E39" s="60" t="s">
        <v>132</v>
      </c>
      <c r="F39" s="60" t="s">
        <v>140</v>
      </c>
      <c r="G39" s="61">
        <v>42622.645700000001</v>
      </c>
      <c r="N39" s="59">
        <v>3</v>
      </c>
      <c r="O39" s="60" t="s">
        <v>20</v>
      </c>
      <c r="P39" s="60">
        <v>1</v>
      </c>
      <c r="Q39" s="60">
        <v>3</v>
      </c>
      <c r="R39" s="61">
        <v>8761.7145</v>
      </c>
    </row>
    <row r="40" spans="2:18" ht="15.75" thickBot="1" x14ac:dyDescent="0.3">
      <c r="B40" s="59">
        <v>4</v>
      </c>
      <c r="D40" s="60" t="s">
        <v>19</v>
      </c>
      <c r="E40" s="60" t="s">
        <v>132</v>
      </c>
      <c r="F40" s="65" t="s">
        <v>53</v>
      </c>
      <c r="G40" s="61">
        <v>2864.0893000000001</v>
      </c>
    </row>
    <row r="43" spans="2:18" ht="15.75" thickBot="1" x14ac:dyDescent="0.3">
      <c r="N43" s="59">
        <v>5</v>
      </c>
      <c r="O43" s="60" t="s">
        <v>20</v>
      </c>
      <c r="P43" s="60" t="s">
        <v>132</v>
      </c>
      <c r="Q43" s="60" t="s">
        <v>138</v>
      </c>
      <c r="R43" s="61">
        <v>5285.0102999999999</v>
      </c>
    </row>
    <row r="44" spans="2:18" ht="15.75" thickBot="1" x14ac:dyDescent="0.3">
      <c r="N44" s="59">
        <v>6</v>
      </c>
      <c r="O44" s="60" t="s">
        <v>20</v>
      </c>
      <c r="P44" s="60" t="s">
        <v>132</v>
      </c>
      <c r="Q44" s="60" t="s">
        <v>139</v>
      </c>
      <c r="R44" s="61">
        <v>3777.1179999999999</v>
      </c>
    </row>
    <row r="45" spans="2:18" ht="15.75" thickBot="1" x14ac:dyDescent="0.3">
      <c r="N45" s="59">
        <v>7</v>
      </c>
      <c r="O45" s="60" t="s">
        <v>20</v>
      </c>
      <c r="P45" s="60" t="s">
        <v>132</v>
      </c>
      <c r="Q45" s="60" t="s">
        <v>140</v>
      </c>
      <c r="R45" s="61">
        <v>37241.826500000003</v>
      </c>
    </row>
    <row r="46" spans="2:18" ht="15.75" thickBot="1" x14ac:dyDescent="0.3">
      <c r="N46" s="59">
        <v>8</v>
      </c>
      <c r="O46" s="60" t="s">
        <v>20</v>
      </c>
      <c r="P46" s="60" t="s">
        <v>132</v>
      </c>
      <c r="Q46" s="65" t="s">
        <v>53</v>
      </c>
      <c r="R46" s="61">
        <v>938.70450000000005</v>
      </c>
    </row>
    <row r="47" spans="2:18" ht="23.25" thickBot="1" x14ac:dyDescent="0.3">
      <c r="B47" s="53"/>
      <c r="D47" s="56" t="s">
        <v>129</v>
      </c>
      <c r="E47" s="56" t="s">
        <v>133</v>
      </c>
      <c r="F47" s="57" t="s">
        <v>52</v>
      </c>
      <c r="N47" s="59">
        <v>5</v>
      </c>
      <c r="O47" s="60" t="s">
        <v>20</v>
      </c>
      <c r="P47" s="60" t="s">
        <v>132</v>
      </c>
      <c r="Q47" s="60" t="s">
        <v>138</v>
      </c>
      <c r="R47" s="61">
        <v>42081.39</v>
      </c>
    </row>
    <row r="48" spans="2:18" ht="15.75" thickBot="1" x14ac:dyDescent="0.3">
      <c r="B48" s="144" t="s">
        <v>49</v>
      </c>
      <c r="D48" s="64" t="s">
        <v>130</v>
      </c>
      <c r="E48" s="64" t="s">
        <v>134</v>
      </c>
      <c r="F48" s="58"/>
      <c r="N48" s="59">
        <v>6</v>
      </c>
      <c r="O48" s="60" t="s">
        <v>20</v>
      </c>
      <c r="P48" s="60" t="s">
        <v>132</v>
      </c>
      <c r="Q48" s="60" t="s">
        <v>139</v>
      </c>
      <c r="R48" s="61">
        <v>30033.682000000001</v>
      </c>
    </row>
    <row r="49" spans="2:18" ht="15.75" thickBot="1" x14ac:dyDescent="0.3">
      <c r="B49" s="56"/>
      <c r="D49" s="56"/>
      <c r="E49" s="56"/>
      <c r="F49" s="56"/>
      <c r="G49" s="56"/>
      <c r="N49" s="59">
        <v>7</v>
      </c>
      <c r="O49" s="60" t="s">
        <v>20</v>
      </c>
      <c r="P49" s="60" t="s">
        <v>132</v>
      </c>
      <c r="Q49" s="60" t="s">
        <v>140</v>
      </c>
      <c r="R49" s="61">
        <v>305798.31599999999</v>
      </c>
    </row>
    <row r="50" spans="2:18" ht="15.75" thickBot="1" x14ac:dyDescent="0.3">
      <c r="B50" s="59">
        <v>1</v>
      </c>
      <c r="D50" s="60" t="s">
        <v>19</v>
      </c>
      <c r="E50" s="60" t="s">
        <v>132</v>
      </c>
      <c r="F50" s="60" t="s">
        <v>138</v>
      </c>
      <c r="G50" s="61">
        <v>14479.838</v>
      </c>
      <c r="N50" s="59">
        <v>8</v>
      </c>
      <c r="O50" s="60" t="s">
        <v>20</v>
      </c>
      <c r="P50" s="60" t="s">
        <v>132</v>
      </c>
      <c r="Q50" s="65" t="s">
        <v>53</v>
      </c>
      <c r="R50" s="61">
        <v>10711.407999999999</v>
      </c>
    </row>
    <row r="51" spans="2:18" ht="15.75" thickBot="1" x14ac:dyDescent="0.3">
      <c r="B51" s="59">
        <v>2</v>
      </c>
      <c r="D51" s="60" t="s">
        <v>19</v>
      </c>
      <c r="E51" s="60" t="s">
        <v>132</v>
      </c>
      <c r="F51" s="60" t="s">
        <v>139</v>
      </c>
      <c r="G51" s="61">
        <v>6957.7</v>
      </c>
      <c r="N51" s="59">
        <v>5</v>
      </c>
      <c r="O51" s="60" t="s">
        <v>20</v>
      </c>
      <c r="P51" s="60" t="s">
        <v>132</v>
      </c>
      <c r="Q51" s="60" t="s">
        <v>138</v>
      </c>
      <c r="R51" s="61">
        <v>25026.805</v>
      </c>
    </row>
    <row r="52" spans="2:18" ht="15.75" thickBot="1" x14ac:dyDescent="0.3">
      <c r="B52" s="59">
        <v>3</v>
      </c>
      <c r="D52" s="60" t="s">
        <v>19</v>
      </c>
      <c r="E52" s="60" t="s">
        <v>132</v>
      </c>
      <c r="F52" s="60" t="s">
        <v>140</v>
      </c>
      <c r="G52" s="61">
        <v>134691.08199999999</v>
      </c>
      <c r="N52" s="59">
        <v>6</v>
      </c>
      <c r="O52" s="60" t="s">
        <v>20</v>
      </c>
      <c r="P52" s="60" t="s">
        <v>132</v>
      </c>
      <c r="Q52" s="60" t="s">
        <v>139</v>
      </c>
      <c r="R52" s="61">
        <v>21635.858</v>
      </c>
    </row>
    <row r="53" spans="2:18" ht="15.75" thickBot="1" x14ac:dyDescent="0.3">
      <c r="B53" s="59">
        <v>4</v>
      </c>
      <c r="D53" s="60" t="s">
        <v>19</v>
      </c>
      <c r="E53" s="60" t="s">
        <v>132</v>
      </c>
      <c r="F53" s="65" t="s">
        <v>53</v>
      </c>
      <c r="G53" s="61">
        <v>6610.63</v>
      </c>
      <c r="N53" s="59">
        <v>7</v>
      </c>
      <c r="O53" s="60" t="s">
        <v>20</v>
      </c>
      <c r="P53" s="60" t="s">
        <v>132</v>
      </c>
      <c r="Q53" s="60" t="s">
        <v>140</v>
      </c>
      <c r="R53" s="61">
        <v>266990.19199999998</v>
      </c>
    </row>
    <row r="54" spans="2:18" ht="15.75" thickBot="1" x14ac:dyDescent="0.3">
      <c r="N54" s="59">
        <v>8</v>
      </c>
      <c r="O54" s="60" t="s">
        <v>20</v>
      </c>
      <c r="P54" s="60" t="s">
        <v>132</v>
      </c>
      <c r="Q54" s="65" t="s">
        <v>53</v>
      </c>
      <c r="R54" s="61">
        <v>6942.1859999999997</v>
      </c>
    </row>
    <row r="55" spans="2:18" ht="15.75" thickBot="1" x14ac:dyDescent="0.3">
      <c r="N55" s="59">
        <v>5</v>
      </c>
      <c r="O55" s="60" t="s">
        <v>20</v>
      </c>
      <c r="P55" s="60" t="s">
        <v>132</v>
      </c>
      <c r="Q55" s="60" t="s">
        <v>138</v>
      </c>
      <c r="R55" s="61">
        <v>10430.672</v>
      </c>
    </row>
    <row r="56" spans="2:18" ht="15.75" thickBot="1" x14ac:dyDescent="0.3">
      <c r="N56" s="59">
        <v>6</v>
      </c>
      <c r="O56" s="60" t="s">
        <v>20</v>
      </c>
      <c r="P56" s="60" t="s">
        <v>132</v>
      </c>
      <c r="Q56" s="60" t="s">
        <v>139</v>
      </c>
      <c r="R56" s="61">
        <v>10015.74</v>
      </c>
    </row>
    <row r="57" spans="2:18" ht="15.75" thickBot="1" x14ac:dyDescent="0.3">
      <c r="N57" s="59">
        <v>7</v>
      </c>
      <c r="O57" s="60" t="s">
        <v>20</v>
      </c>
      <c r="P57" s="60" t="s">
        <v>132</v>
      </c>
      <c r="Q57" s="60" t="s">
        <v>140</v>
      </c>
      <c r="R57" s="61">
        <v>123547.592</v>
      </c>
    </row>
    <row r="58" spans="2:18" ht="15.75" thickBot="1" x14ac:dyDescent="0.3">
      <c r="N58" s="59">
        <v>8</v>
      </c>
      <c r="O58" s="60" t="s">
        <v>20</v>
      </c>
      <c r="P58" s="60" t="s">
        <v>132</v>
      </c>
      <c r="Q58" s="65" t="s">
        <v>53</v>
      </c>
      <c r="R58" s="61">
        <v>2779.1309999999999</v>
      </c>
    </row>
    <row r="59" spans="2:18" ht="15.75" thickBot="1" x14ac:dyDescent="0.3">
      <c r="N59" s="59">
        <v>5</v>
      </c>
      <c r="O59" s="60" t="s">
        <v>20</v>
      </c>
      <c r="P59" s="60" t="s">
        <v>131</v>
      </c>
      <c r="Q59" s="60" t="s">
        <v>138</v>
      </c>
      <c r="R59" s="61">
        <v>17885.934700000002</v>
      </c>
    </row>
    <row r="60" spans="2:18" ht="23.25" thickBot="1" x14ac:dyDescent="0.3">
      <c r="B60" s="53"/>
      <c r="C60" s="56" t="s">
        <v>101</v>
      </c>
      <c r="D60" s="56" t="s">
        <v>133</v>
      </c>
      <c r="E60" s="515" t="s">
        <v>52</v>
      </c>
      <c r="N60" s="59">
        <v>6</v>
      </c>
      <c r="O60" s="60" t="s">
        <v>20</v>
      </c>
      <c r="P60" s="60" t="s">
        <v>131</v>
      </c>
      <c r="Q60" s="60" t="s">
        <v>139</v>
      </c>
      <c r="R60" s="61">
        <v>21703.310399999998</v>
      </c>
    </row>
    <row r="61" spans="2:18" ht="15.75" thickBot="1" x14ac:dyDescent="0.3">
      <c r="B61" s="144" t="s">
        <v>49</v>
      </c>
      <c r="C61" s="64" t="s">
        <v>102</v>
      </c>
      <c r="D61" s="64" t="s">
        <v>134</v>
      </c>
      <c r="E61" s="516"/>
      <c r="N61" s="59">
        <v>7</v>
      </c>
      <c r="O61" s="60" t="s">
        <v>20</v>
      </c>
      <c r="P61" s="60" t="s">
        <v>131</v>
      </c>
      <c r="Q61" s="60" t="s">
        <v>140</v>
      </c>
      <c r="R61" s="61">
        <v>76242.958100000003</v>
      </c>
    </row>
    <row r="62" spans="2:18" ht="15.75" thickBot="1" x14ac:dyDescent="0.3">
      <c r="B62" s="56"/>
      <c r="C62" s="56"/>
      <c r="D62" s="56"/>
      <c r="E62" s="56"/>
      <c r="F62" s="56"/>
      <c r="N62" s="59">
        <v>8</v>
      </c>
      <c r="O62" s="60" t="s">
        <v>20</v>
      </c>
      <c r="P62" s="60" t="s">
        <v>131</v>
      </c>
      <c r="Q62" s="65" t="s">
        <v>53</v>
      </c>
      <c r="R62" s="61">
        <v>6152.2491</v>
      </c>
    </row>
    <row r="63" spans="2:18" ht="15.75" thickBot="1" x14ac:dyDescent="0.3">
      <c r="B63" s="59">
        <v>1</v>
      </c>
      <c r="C63" s="60" t="s">
        <v>19</v>
      </c>
      <c r="D63" s="60" t="s">
        <v>132</v>
      </c>
      <c r="E63" s="60" t="s">
        <v>138</v>
      </c>
      <c r="F63" s="61">
        <v>13173.329</v>
      </c>
    </row>
    <row r="64" spans="2:18" ht="15.75" thickBot="1" x14ac:dyDescent="0.3">
      <c r="B64" s="59">
        <v>2</v>
      </c>
      <c r="C64" s="60" t="s">
        <v>19</v>
      </c>
      <c r="D64" s="60" t="s">
        <v>132</v>
      </c>
      <c r="E64" s="60" t="s">
        <v>139</v>
      </c>
      <c r="F64" s="61">
        <v>5819.1930000000002</v>
      </c>
    </row>
    <row r="65" spans="2:6" ht="15.75" thickBot="1" x14ac:dyDescent="0.3">
      <c r="B65" s="59">
        <v>3</v>
      </c>
      <c r="C65" s="60" t="s">
        <v>19</v>
      </c>
      <c r="D65" s="60" t="s">
        <v>132</v>
      </c>
      <c r="E65" s="60" t="s">
        <v>140</v>
      </c>
      <c r="F65" s="61">
        <v>149877.997</v>
      </c>
    </row>
    <row r="66" spans="2:6" ht="15.75" thickBot="1" x14ac:dyDescent="0.3">
      <c r="B66" s="59">
        <v>4</v>
      </c>
      <c r="C66" s="60" t="s">
        <v>19</v>
      </c>
      <c r="D66" s="60" t="s">
        <v>132</v>
      </c>
      <c r="E66" s="65" t="s">
        <v>53</v>
      </c>
      <c r="F66" s="61">
        <v>4752.8630000000003</v>
      </c>
    </row>
    <row r="73" spans="2:6" ht="22.5" x14ac:dyDescent="0.25">
      <c r="B73" s="53"/>
      <c r="C73" s="56" t="s">
        <v>103</v>
      </c>
      <c r="D73" s="56" t="s">
        <v>133</v>
      </c>
      <c r="E73" s="515" t="s">
        <v>52</v>
      </c>
    </row>
    <row r="74" spans="2:6" ht="15.75" thickBot="1" x14ac:dyDescent="0.3">
      <c r="B74" s="144" t="s">
        <v>49</v>
      </c>
      <c r="C74" s="64" t="s">
        <v>104</v>
      </c>
      <c r="D74" s="64" t="s">
        <v>134</v>
      </c>
      <c r="E74" s="516"/>
    </row>
    <row r="75" spans="2:6" x14ac:dyDescent="0.25">
      <c r="B75" s="56"/>
      <c r="C75" s="56"/>
      <c r="D75" s="56"/>
      <c r="E75" s="56"/>
      <c r="F75" s="56"/>
    </row>
    <row r="76" spans="2:6" ht="15.75" thickBot="1" x14ac:dyDescent="0.3">
      <c r="B76" s="59">
        <v>1</v>
      </c>
      <c r="C76" s="60" t="s">
        <v>19</v>
      </c>
      <c r="D76" s="60" t="s">
        <v>132</v>
      </c>
      <c r="E76" s="60" t="s">
        <v>138</v>
      </c>
      <c r="F76" s="61">
        <v>8500.4809999999998</v>
      </c>
    </row>
    <row r="77" spans="2:6" ht="15.75" thickBot="1" x14ac:dyDescent="0.3">
      <c r="B77" s="59">
        <v>2</v>
      </c>
      <c r="C77" s="60" t="s">
        <v>19</v>
      </c>
      <c r="D77" s="60" t="s">
        <v>132</v>
      </c>
      <c r="E77" s="60" t="s">
        <v>139</v>
      </c>
      <c r="F77" s="61">
        <v>2010.1479999999999</v>
      </c>
    </row>
    <row r="78" spans="2:6" ht="15.75" thickBot="1" x14ac:dyDescent="0.3">
      <c r="B78" s="59">
        <v>3</v>
      </c>
      <c r="C78" s="60" t="s">
        <v>19</v>
      </c>
      <c r="D78" s="60" t="s">
        <v>132</v>
      </c>
      <c r="E78" s="60" t="s">
        <v>140</v>
      </c>
      <c r="F78" s="61">
        <v>74854.767000000007</v>
      </c>
    </row>
    <row r="79" spans="2:6" ht="15.75" thickBot="1" x14ac:dyDescent="0.3">
      <c r="B79" s="59">
        <v>4</v>
      </c>
      <c r="C79" s="60" t="s">
        <v>19</v>
      </c>
      <c r="D79" s="60" t="s">
        <v>132</v>
      </c>
      <c r="E79" s="65" t="s">
        <v>53</v>
      </c>
      <c r="F79" s="61">
        <v>2860.223</v>
      </c>
    </row>
    <row r="86" spans="2:6" ht="22.5" x14ac:dyDescent="0.25">
      <c r="B86" s="53"/>
      <c r="C86" s="56" t="s">
        <v>105</v>
      </c>
      <c r="D86" s="56" t="s">
        <v>133</v>
      </c>
      <c r="E86" s="515" t="s">
        <v>52</v>
      </c>
    </row>
    <row r="87" spans="2:6" ht="15.75" thickBot="1" x14ac:dyDescent="0.3">
      <c r="B87" s="144" t="s">
        <v>49</v>
      </c>
      <c r="C87" s="64" t="s">
        <v>106</v>
      </c>
      <c r="D87" s="64" t="s">
        <v>134</v>
      </c>
      <c r="E87" s="516"/>
    </row>
    <row r="88" spans="2:6" x14ac:dyDescent="0.25">
      <c r="B88" s="56"/>
      <c r="C88" s="56"/>
      <c r="D88" s="56"/>
      <c r="E88" s="56"/>
      <c r="F88" s="56"/>
    </row>
    <row r="89" spans="2:6" ht="15.75" thickBot="1" x14ac:dyDescent="0.3">
      <c r="B89" s="59">
        <v>1</v>
      </c>
      <c r="C89" s="60" t="s">
        <v>19</v>
      </c>
      <c r="D89" s="60" t="s">
        <v>131</v>
      </c>
      <c r="E89" s="60" t="s">
        <v>138</v>
      </c>
      <c r="F89" s="61">
        <v>6037.4030000000002</v>
      </c>
    </row>
    <row r="90" spans="2:6" ht="15.75" thickBot="1" x14ac:dyDescent="0.3">
      <c r="B90" s="59">
        <v>2</v>
      </c>
      <c r="C90" s="60" t="s">
        <v>19</v>
      </c>
      <c r="D90" s="60" t="s">
        <v>131</v>
      </c>
      <c r="E90" s="60" t="s">
        <v>139</v>
      </c>
      <c r="F90" s="61">
        <v>4743.4156999999996</v>
      </c>
    </row>
    <row r="91" spans="2:6" ht="15.75" thickBot="1" x14ac:dyDescent="0.3">
      <c r="B91" s="59">
        <v>3</v>
      </c>
      <c r="C91" s="60" t="s">
        <v>19</v>
      </c>
      <c r="D91" s="60" t="s">
        <v>131</v>
      </c>
      <c r="E91" s="60" t="s">
        <v>140</v>
      </c>
      <c r="F91" s="61">
        <v>29337.231</v>
      </c>
    </row>
    <row r="92" spans="2:6" ht="15.75" thickBot="1" x14ac:dyDescent="0.3">
      <c r="B92" s="59">
        <v>4</v>
      </c>
      <c r="C92" s="60" t="s">
        <v>19</v>
      </c>
      <c r="D92" s="60" t="s">
        <v>131</v>
      </c>
      <c r="E92" s="65" t="s">
        <v>53</v>
      </c>
      <c r="F92" s="61">
        <v>2180.8081999999999</v>
      </c>
    </row>
  </sheetData>
  <mergeCells count="12">
    <mergeCell ref="Q34:Q35"/>
    <mergeCell ref="E60:E61"/>
    <mergeCell ref="E73:E74"/>
    <mergeCell ref="E86:E87"/>
    <mergeCell ref="F4:F5"/>
    <mergeCell ref="F10:F11"/>
    <mergeCell ref="F17:F18"/>
    <mergeCell ref="F26:F27"/>
    <mergeCell ref="Q4:Q5"/>
    <mergeCell ref="Q11:Q12"/>
    <mergeCell ref="Q20:Q21"/>
    <mergeCell ref="Q27:Q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zoomScale="85" zoomScaleNormal="85" workbookViewId="0">
      <selection activeCell="F11" sqref="F11"/>
    </sheetView>
  </sheetViews>
  <sheetFormatPr baseColWidth="10" defaultRowHeight="15" x14ac:dyDescent="0.25"/>
  <cols>
    <col min="1" max="1" width="8.28515625" customWidth="1"/>
    <col min="2" max="2" width="45.42578125" customWidth="1"/>
    <col min="3" max="4" width="21" customWidth="1"/>
    <col min="5" max="5" width="17.5703125" bestFit="1" customWidth="1"/>
    <col min="6" max="6" width="16.5703125" bestFit="1" customWidth="1"/>
  </cols>
  <sheetData>
    <row r="1" spans="1:16" x14ac:dyDescent="0.25">
      <c r="A1" s="46" t="s">
        <v>207</v>
      </c>
      <c r="B1" s="234"/>
    </row>
    <row r="2" spans="1:16" s="1" customFormat="1" ht="15" customHeight="1" x14ac:dyDescent="0.2">
      <c r="A2" s="1" t="s">
        <v>234</v>
      </c>
      <c r="C2" s="20"/>
      <c r="D2" s="20"/>
      <c r="E2" s="20"/>
      <c r="P2" s="19"/>
    </row>
    <row r="3" spans="1:16" s="1" customFormat="1" ht="15" customHeight="1" x14ac:dyDescent="0.2">
      <c r="B3" s="19"/>
      <c r="C3" s="42"/>
      <c r="D3" s="42"/>
      <c r="E3" s="42"/>
      <c r="P3" s="19"/>
    </row>
    <row r="4" spans="1:16" s="1" customFormat="1" ht="29.45" customHeight="1" x14ac:dyDescent="0.2">
      <c r="A4" s="544"/>
      <c r="B4" s="545"/>
      <c r="C4" s="380" t="s">
        <v>196</v>
      </c>
      <c r="D4" s="219" t="s">
        <v>184</v>
      </c>
      <c r="P4" s="19"/>
    </row>
    <row r="5" spans="1:16" s="1" customFormat="1" ht="14.45" customHeight="1" x14ac:dyDescent="0.2">
      <c r="A5" s="542" t="s">
        <v>208</v>
      </c>
      <c r="B5" s="543"/>
      <c r="C5" s="426">
        <v>9.7949893021808005</v>
      </c>
      <c r="D5" s="426">
        <v>3.46698204440492</v>
      </c>
      <c r="E5" s="252"/>
      <c r="F5" s="243"/>
      <c r="G5" s="243"/>
      <c r="H5" s="243"/>
      <c r="I5" s="243"/>
      <c r="P5" s="19"/>
    </row>
    <row r="6" spans="1:16" s="1" customFormat="1" ht="19.899999999999999" customHeight="1" x14ac:dyDescent="0.2">
      <c r="A6" s="1" t="s">
        <v>202</v>
      </c>
      <c r="B6" s="218" t="s">
        <v>0</v>
      </c>
      <c r="C6" s="427">
        <v>32.920887957130802</v>
      </c>
      <c r="D6" s="427">
        <v>27.020123710248601</v>
      </c>
      <c r="P6" s="19"/>
    </row>
    <row r="7" spans="1:16" s="1" customFormat="1" ht="12.75" x14ac:dyDescent="0.2">
      <c r="B7" s="218" t="s">
        <v>6</v>
      </c>
      <c r="C7" s="427">
        <v>24.888193767114899</v>
      </c>
      <c r="D7" s="427">
        <v>6.6128997627574497</v>
      </c>
      <c r="P7" s="19"/>
    </row>
    <row r="8" spans="1:16" s="1" customFormat="1" ht="12.75" x14ac:dyDescent="0.2">
      <c r="B8" s="218" t="s">
        <v>5</v>
      </c>
      <c r="C8" s="427">
        <v>8.06917731111165</v>
      </c>
      <c r="D8" s="427">
        <v>1.3954750068864299</v>
      </c>
      <c r="P8" s="19"/>
    </row>
    <row r="9" spans="1:16" s="1" customFormat="1" ht="12.75" x14ac:dyDescent="0.2">
      <c r="B9" s="218" t="s">
        <v>4</v>
      </c>
      <c r="C9" s="427">
        <v>3.0405507377916798</v>
      </c>
      <c r="D9" s="427">
        <v>2.8968603241840598</v>
      </c>
      <c r="G9" s="19"/>
      <c r="P9" s="19"/>
    </row>
    <row r="10" spans="1:16" s="1" customFormat="1" ht="12.75" x14ac:dyDescent="0.2">
      <c r="B10" s="218" t="s">
        <v>203</v>
      </c>
      <c r="C10" s="427">
        <v>2.3844745184487701</v>
      </c>
      <c r="D10" s="427">
        <v>2.3918530843718502</v>
      </c>
      <c r="E10" s="252"/>
      <c r="P10" s="19"/>
    </row>
    <row r="11" spans="1:16" s="1" customFormat="1" ht="12.75" x14ac:dyDescent="0.2">
      <c r="B11" s="218" t="s">
        <v>7</v>
      </c>
      <c r="C11" s="428">
        <v>1.74753168140634</v>
      </c>
      <c r="D11" s="428">
        <v>0</v>
      </c>
      <c r="P11" s="19"/>
    </row>
    <row r="12" spans="1:16" s="1" customFormat="1" ht="14.45" customHeight="1" x14ac:dyDescent="0.2">
      <c r="A12" s="546" t="s">
        <v>200</v>
      </c>
      <c r="B12" s="547"/>
      <c r="C12" s="429">
        <v>6.1818128374235197</v>
      </c>
      <c r="D12" s="429">
        <v>5.5803873925494996</v>
      </c>
      <c r="P12" s="19"/>
    </row>
    <row r="13" spans="1:16" s="1" customFormat="1" ht="14.45" customHeight="1" x14ac:dyDescent="0.2">
      <c r="A13" s="548" t="s">
        <v>201</v>
      </c>
      <c r="B13" s="549"/>
      <c r="C13" s="429">
        <v>7.8256228310192801</v>
      </c>
      <c r="D13" s="429">
        <v>4.90573722029972</v>
      </c>
      <c r="F13" s="190"/>
      <c r="P13" s="19"/>
    </row>
    <row r="14" spans="1:16" s="1" customFormat="1" ht="16.5" customHeight="1" x14ac:dyDescent="0.2">
      <c r="A14" s="353" t="s">
        <v>233</v>
      </c>
      <c r="B14" s="19"/>
      <c r="C14" s="19"/>
      <c r="D14" s="19"/>
      <c r="E14" s="190"/>
      <c r="O14" s="19"/>
    </row>
    <row r="15" spans="1:16" s="1" customFormat="1" ht="30.6" customHeight="1" x14ac:dyDescent="0.2">
      <c r="A15" s="533" t="s">
        <v>231</v>
      </c>
      <c r="B15" s="533"/>
      <c r="C15" s="533"/>
      <c r="D15" s="533"/>
      <c r="O15" s="19"/>
    </row>
    <row r="16" spans="1:16" s="1" customFormat="1" ht="31.15" customHeight="1" x14ac:dyDescent="0.2">
      <c r="A16" s="541" t="s">
        <v>256</v>
      </c>
      <c r="B16" s="541"/>
      <c r="C16" s="541"/>
      <c r="D16" s="541"/>
      <c r="O16" s="19"/>
    </row>
  </sheetData>
  <sortState ref="B6:D11">
    <sortCondition descending="1" ref="C6:C11"/>
  </sortState>
  <mergeCells count="6">
    <mergeCell ref="A16:D16"/>
    <mergeCell ref="A5:B5"/>
    <mergeCell ref="A4:B4"/>
    <mergeCell ref="A12:B12"/>
    <mergeCell ref="A13:B13"/>
    <mergeCell ref="A15:D1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election activeCell="D15" sqref="D15"/>
    </sheetView>
  </sheetViews>
  <sheetFormatPr baseColWidth="10" defaultColWidth="11.42578125" defaultRowHeight="12.75" x14ac:dyDescent="0.2"/>
  <cols>
    <col min="1" max="1" width="14.28515625" style="1" customWidth="1"/>
    <col min="2" max="2" width="73" style="1" customWidth="1"/>
    <col min="3" max="3" width="16.42578125" style="1" customWidth="1"/>
    <col min="4" max="4" width="14.5703125" style="1" bestFit="1" customWidth="1"/>
    <col min="5" max="5" width="15.5703125" style="1" bestFit="1" customWidth="1"/>
    <col min="6" max="6" width="14.5703125" style="1" bestFit="1" customWidth="1"/>
    <col min="7" max="7" width="13.5703125" style="1" bestFit="1" customWidth="1"/>
    <col min="8" max="8" width="17" style="1" customWidth="1"/>
    <col min="9" max="9" width="13.42578125" style="1" customWidth="1"/>
    <col min="10" max="16384" width="11.42578125" style="1"/>
  </cols>
  <sheetData>
    <row r="1" spans="1:7" x14ac:dyDescent="0.2">
      <c r="A1" s="1" t="s">
        <v>13</v>
      </c>
    </row>
    <row r="3" spans="1:7" ht="25.5" x14ac:dyDescent="0.2">
      <c r="A3" s="6"/>
      <c r="B3" s="6"/>
      <c r="C3" s="7" t="s">
        <v>15</v>
      </c>
      <c r="D3" s="7" t="s">
        <v>16</v>
      </c>
      <c r="E3" s="7" t="s">
        <v>14</v>
      </c>
      <c r="F3" s="7" t="s">
        <v>17</v>
      </c>
      <c r="G3" s="7" t="s">
        <v>18</v>
      </c>
    </row>
    <row r="4" spans="1:7" ht="15" customHeight="1" x14ac:dyDescent="0.2">
      <c r="A4" s="550" t="s">
        <v>11</v>
      </c>
      <c r="B4" s="8" t="s">
        <v>1</v>
      </c>
      <c r="C4" s="9">
        <v>6588</v>
      </c>
      <c r="D4" s="9">
        <v>3192</v>
      </c>
      <c r="E4" s="9">
        <v>2104</v>
      </c>
      <c r="F4" s="9">
        <v>744</v>
      </c>
      <c r="G4" s="9">
        <v>408</v>
      </c>
    </row>
    <row r="5" spans="1:7" x14ac:dyDescent="0.2">
      <c r="A5" s="550"/>
      <c r="B5" s="10" t="s">
        <v>22</v>
      </c>
      <c r="C5" s="9">
        <v>2883283.1</v>
      </c>
      <c r="D5" s="9">
        <v>1349516.8</v>
      </c>
      <c r="E5" s="9">
        <v>875344.6</v>
      </c>
      <c r="F5" s="9">
        <v>323391.3</v>
      </c>
      <c r="G5" s="9">
        <v>190698.8</v>
      </c>
    </row>
    <row r="6" spans="1:7" x14ac:dyDescent="0.2">
      <c r="A6" s="550"/>
      <c r="B6" s="11" t="s">
        <v>21</v>
      </c>
      <c r="C6" s="12">
        <v>51.283580000000001</v>
      </c>
      <c r="D6" s="12">
        <v>24.003209999999999</v>
      </c>
      <c r="E6" s="12">
        <v>15.569336</v>
      </c>
      <c r="F6" s="12">
        <v>5.7520059999999997</v>
      </c>
      <c r="G6" s="12">
        <v>3.3918689999999998</v>
      </c>
    </row>
    <row r="7" spans="1:7" x14ac:dyDescent="0.2">
      <c r="A7" s="550"/>
      <c r="B7" s="13" t="s">
        <v>23</v>
      </c>
      <c r="C7" s="14">
        <v>33.816540000000003</v>
      </c>
      <c r="D7" s="14">
        <v>19.21602</v>
      </c>
      <c r="E7" s="14">
        <v>25.055230000000002</v>
      </c>
      <c r="F7" s="14">
        <v>19.698799999999999</v>
      </c>
      <c r="G7" s="14">
        <v>2.2134100000000001</v>
      </c>
    </row>
    <row r="8" spans="1:7" x14ac:dyDescent="0.2">
      <c r="A8" s="550"/>
      <c r="B8" s="13" t="s">
        <v>36</v>
      </c>
      <c r="C8" s="14">
        <v>47.301259999999999</v>
      </c>
      <c r="D8" s="14">
        <v>25.66347</v>
      </c>
      <c r="E8" s="14">
        <v>17.490130000000001</v>
      </c>
      <c r="F8" s="14">
        <v>6.3546670000000001</v>
      </c>
      <c r="G8" s="14">
        <v>3.1904750000000002</v>
      </c>
    </row>
    <row r="9" spans="1:7" ht="15" customHeight="1" x14ac:dyDescent="0.2">
      <c r="A9" s="550" t="s">
        <v>12</v>
      </c>
      <c r="B9" s="8" t="s">
        <v>1</v>
      </c>
      <c r="C9" s="9">
        <v>17442</v>
      </c>
      <c r="D9" s="9">
        <v>4934</v>
      </c>
      <c r="E9" s="9">
        <v>2692</v>
      </c>
      <c r="F9" s="9">
        <v>941</v>
      </c>
      <c r="G9" s="9">
        <v>852</v>
      </c>
    </row>
    <row r="10" spans="1:7" x14ac:dyDescent="0.2">
      <c r="A10" s="550"/>
      <c r="B10" s="10" t="s">
        <v>22</v>
      </c>
      <c r="C10" s="9">
        <v>12249085.6</v>
      </c>
      <c r="D10" s="9">
        <v>3424475.5</v>
      </c>
      <c r="E10" s="9">
        <v>1922094.4</v>
      </c>
      <c r="F10" s="9">
        <v>734730.2</v>
      </c>
      <c r="G10" s="9">
        <v>678358.4</v>
      </c>
    </row>
    <row r="11" spans="1:7" x14ac:dyDescent="0.2">
      <c r="A11" s="550"/>
      <c r="B11" s="11" t="s">
        <v>21</v>
      </c>
      <c r="C11" s="12">
        <v>64.439220000000006</v>
      </c>
      <c r="D11" s="12">
        <v>18.015260000000001</v>
      </c>
      <c r="E11" s="12">
        <v>10.111632999999999</v>
      </c>
      <c r="F11" s="12">
        <v>3.8652220000000002</v>
      </c>
      <c r="G11" s="12">
        <v>3.5686650000000002</v>
      </c>
    </row>
    <row r="12" spans="1:7" x14ac:dyDescent="0.2">
      <c r="A12" s="550"/>
      <c r="B12" s="13" t="s">
        <v>23</v>
      </c>
      <c r="C12" s="14">
        <v>26.52092</v>
      </c>
      <c r="D12" s="14">
        <v>33.216740000000001</v>
      </c>
      <c r="E12" s="14">
        <v>25.63984</v>
      </c>
      <c r="F12" s="14">
        <v>13.018940000000001</v>
      </c>
      <c r="G12" s="14">
        <v>1.6035619999999999</v>
      </c>
    </row>
    <row r="13" spans="1:7" x14ac:dyDescent="0.2">
      <c r="A13" s="550"/>
      <c r="B13" s="13" t="s">
        <v>36</v>
      </c>
      <c r="C13" s="23">
        <v>56.63579</v>
      </c>
      <c r="D13" s="23">
        <v>21.32273</v>
      </c>
      <c r="E13" s="23">
        <v>13.80519</v>
      </c>
      <c r="F13" s="23">
        <v>4.7549409999999996</v>
      </c>
      <c r="G13" s="23">
        <v>3.4813489999999998</v>
      </c>
    </row>
    <row r="14" spans="1:7" x14ac:dyDescent="0.2">
      <c r="A14" s="17" t="s">
        <v>3</v>
      </c>
    </row>
    <row r="15" spans="1:7" x14ac:dyDescent="0.2">
      <c r="A15" s="17" t="s">
        <v>24</v>
      </c>
    </row>
    <row r="18" spans="1:9" ht="15" customHeight="1" x14ac:dyDescent="0.2"/>
    <row r="19" spans="1:9" x14ac:dyDescent="0.2">
      <c r="A19" s="25"/>
      <c r="B19" s="26"/>
      <c r="C19" s="26"/>
      <c r="D19" s="26"/>
      <c r="E19" s="26"/>
      <c r="F19" s="26"/>
      <c r="G19" s="25"/>
    </row>
    <row r="20" spans="1:9" ht="51" x14ac:dyDescent="0.2">
      <c r="A20" s="551" t="s">
        <v>11</v>
      </c>
      <c r="B20" s="6"/>
      <c r="C20" s="7" t="s">
        <v>15</v>
      </c>
      <c r="D20" s="7" t="s">
        <v>16</v>
      </c>
      <c r="E20" s="7" t="s">
        <v>14</v>
      </c>
      <c r="F20" s="7" t="s">
        <v>17</v>
      </c>
      <c r="G20" s="7" t="s">
        <v>18</v>
      </c>
      <c r="H20" s="163" t="s">
        <v>47</v>
      </c>
      <c r="I20" s="51" t="s">
        <v>50</v>
      </c>
    </row>
    <row r="21" spans="1:9" x14ac:dyDescent="0.2">
      <c r="A21" s="551"/>
      <c r="B21" s="24" t="s">
        <v>33</v>
      </c>
      <c r="C21" s="12">
        <v>38.049039999999998</v>
      </c>
      <c r="D21" s="12">
        <v>13.889745</v>
      </c>
      <c r="E21" s="12">
        <v>26.134632</v>
      </c>
      <c r="F21" s="12">
        <v>17.499541000000001</v>
      </c>
      <c r="G21" s="12">
        <v>4.4270389999999997</v>
      </c>
      <c r="H21" s="38">
        <v>80.949479999999994</v>
      </c>
      <c r="I21" s="4">
        <v>5.4162944</v>
      </c>
    </row>
    <row r="22" spans="1:9" x14ac:dyDescent="0.2">
      <c r="A22" s="551"/>
      <c r="B22" s="24" t="s">
        <v>28</v>
      </c>
      <c r="C22" s="12">
        <v>37.961239999999997</v>
      </c>
      <c r="D22" s="12">
        <v>27.586666000000001</v>
      </c>
      <c r="E22" s="12">
        <v>23.354289000000001</v>
      </c>
      <c r="F22" s="12">
        <v>7.6923849999999998</v>
      </c>
      <c r="G22" s="12">
        <v>3.405424</v>
      </c>
      <c r="H22" s="38">
        <v>96.736969999999999</v>
      </c>
      <c r="I22" s="4">
        <v>10.809327</v>
      </c>
    </row>
    <row r="23" spans="1:9" x14ac:dyDescent="0.2">
      <c r="A23" s="551"/>
      <c r="B23" s="24" t="s">
        <v>29</v>
      </c>
      <c r="C23" s="12">
        <v>50.216650000000001</v>
      </c>
      <c r="D23" s="12">
        <v>24.464486000000001</v>
      </c>
      <c r="E23" s="12">
        <v>17.467074</v>
      </c>
      <c r="F23" s="12">
        <v>6.5917070000000004</v>
      </c>
      <c r="G23" s="12">
        <v>1.2600800000000001</v>
      </c>
      <c r="H23" s="38">
        <v>69.594949999999997</v>
      </c>
      <c r="I23" s="4">
        <v>7.3610574199999999</v>
      </c>
    </row>
    <row r="24" spans="1:9" x14ac:dyDescent="0.2">
      <c r="A24" s="551"/>
      <c r="B24" s="24" t="s">
        <v>32</v>
      </c>
      <c r="C24" s="12">
        <v>60.438650000000003</v>
      </c>
      <c r="D24" s="12">
        <v>15.759912</v>
      </c>
      <c r="E24" s="12">
        <v>10.892310999999999</v>
      </c>
      <c r="F24" s="12">
        <v>6.445513</v>
      </c>
      <c r="G24" s="12">
        <v>6.4636100000000001</v>
      </c>
      <c r="H24" s="38">
        <v>67.108490000000003</v>
      </c>
      <c r="I24" s="4">
        <v>6.5194679999999998</v>
      </c>
    </row>
    <row r="25" spans="1:9" x14ac:dyDescent="0.2">
      <c r="A25" s="551"/>
      <c r="B25" s="24" t="s">
        <v>34</v>
      </c>
      <c r="C25" s="12">
        <v>48.854750000000003</v>
      </c>
      <c r="D25" s="12">
        <v>25.076111000000001</v>
      </c>
      <c r="E25" s="12">
        <v>17.652277999999999</v>
      </c>
      <c r="F25" s="12">
        <v>5.7610539999999997</v>
      </c>
      <c r="G25" s="12">
        <v>2.6558079999999999</v>
      </c>
      <c r="H25" s="38">
        <v>98.852270000000004</v>
      </c>
      <c r="I25" s="4">
        <v>10.054451</v>
      </c>
    </row>
    <row r="26" spans="1:9" x14ac:dyDescent="0.2">
      <c r="A26" s="551"/>
      <c r="B26" s="24" t="s">
        <v>25</v>
      </c>
      <c r="C26" s="12">
        <v>56.138809999999999</v>
      </c>
      <c r="D26" s="12">
        <v>20.521266000000001</v>
      </c>
      <c r="E26" s="12">
        <v>12.378106000000001</v>
      </c>
      <c r="F26" s="12">
        <v>5.7260929999999997</v>
      </c>
      <c r="G26" s="12">
        <v>5.2357300000000002</v>
      </c>
      <c r="H26" s="38">
        <v>74.162210000000002</v>
      </c>
      <c r="I26" s="4">
        <v>11.11547</v>
      </c>
    </row>
    <row r="27" spans="1:9" x14ac:dyDescent="0.2">
      <c r="A27" s="551"/>
      <c r="B27" s="24" t="s">
        <v>35</v>
      </c>
      <c r="C27" s="12">
        <v>48.108490000000003</v>
      </c>
      <c r="D27" s="12">
        <v>23.763086000000001</v>
      </c>
      <c r="E27" s="12">
        <v>19.331717999999999</v>
      </c>
      <c r="F27" s="12">
        <v>5.3846340000000001</v>
      </c>
      <c r="G27" s="12">
        <v>3.4120699999999999</v>
      </c>
      <c r="H27" s="38">
        <v>74.476699999999994</v>
      </c>
      <c r="I27" s="4">
        <v>8.7659719999999997</v>
      </c>
    </row>
    <row r="28" spans="1:9" x14ac:dyDescent="0.2">
      <c r="A28" s="551"/>
      <c r="B28" s="24" t="s">
        <v>31</v>
      </c>
      <c r="C28" s="12">
        <v>61.242629999999998</v>
      </c>
      <c r="D28" s="12">
        <v>19.866951</v>
      </c>
      <c r="E28" s="12">
        <v>8.1413200000000003</v>
      </c>
      <c r="F28" s="12">
        <v>5.1035789999999999</v>
      </c>
      <c r="G28" s="12">
        <v>5.6455209999999996</v>
      </c>
      <c r="H28" s="38">
        <v>90.395120000000006</v>
      </c>
      <c r="I28" s="4">
        <v>7.0417303999999996</v>
      </c>
    </row>
    <row r="29" spans="1:9" x14ac:dyDescent="0.2">
      <c r="A29" s="551"/>
      <c r="B29" s="24" t="s">
        <v>27</v>
      </c>
      <c r="C29" s="12">
        <v>57.310949999999998</v>
      </c>
      <c r="D29" s="12">
        <v>27.421429</v>
      </c>
      <c r="E29" s="12">
        <v>10.589221999999999</v>
      </c>
      <c r="F29" s="12">
        <v>3.2747709999999999</v>
      </c>
      <c r="G29" s="12">
        <v>1.403624</v>
      </c>
      <c r="H29" s="38">
        <v>93.124880000000005</v>
      </c>
      <c r="I29" s="4">
        <v>12.0078256</v>
      </c>
    </row>
    <row r="30" spans="1:9" x14ac:dyDescent="0.2">
      <c r="A30" s="551"/>
      <c r="B30" s="24" t="s">
        <v>26</v>
      </c>
      <c r="C30" s="12">
        <v>62.6736</v>
      </c>
      <c r="D30" s="12">
        <v>22.026510999999999</v>
      </c>
      <c r="E30" s="12">
        <v>8.8894179999999992</v>
      </c>
      <c r="F30" s="12">
        <v>2.999701</v>
      </c>
      <c r="G30" s="12">
        <v>3.410768</v>
      </c>
      <c r="H30" s="38">
        <v>53.078650000000003</v>
      </c>
      <c r="I30" s="4">
        <v>7.4985946999999999</v>
      </c>
    </row>
    <row r="31" spans="1:9" x14ac:dyDescent="0.2">
      <c r="A31" s="551"/>
      <c r="B31" s="24" t="s">
        <v>30</v>
      </c>
      <c r="C31" s="12">
        <v>46.378700000000002</v>
      </c>
      <c r="D31" s="12">
        <v>31.409261000000001</v>
      </c>
      <c r="E31" s="12">
        <v>16.978168</v>
      </c>
      <c r="F31" s="12">
        <v>2.9975619999999998</v>
      </c>
      <c r="G31" s="12">
        <v>2.23631</v>
      </c>
      <c r="H31" s="38">
        <v>98.57826</v>
      </c>
      <c r="I31" s="4">
        <v>13.409807000000001</v>
      </c>
    </row>
    <row r="32" spans="1:9" x14ac:dyDescent="0.2">
      <c r="A32" s="551"/>
      <c r="B32" s="3" t="s">
        <v>48</v>
      </c>
      <c r="C32" s="52">
        <v>51.283580000000001</v>
      </c>
      <c r="D32" s="52">
        <v>24.003209999999999</v>
      </c>
      <c r="E32" s="52">
        <v>15.569336</v>
      </c>
      <c r="F32" s="52">
        <v>5.7520059999999997</v>
      </c>
      <c r="G32" s="52">
        <v>3.3918689999999998</v>
      </c>
      <c r="H32" s="15">
        <v>84</v>
      </c>
      <c r="I32" s="4">
        <f>SUM(I21:I31)</f>
        <v>99.999997520000008</v>
      </c>
    </row>
    <row r="33" spans="2:11" x14ac:dyDescent="0.2">
      <c r="B33" s="26"/>
      <c r="C33" s="27"/>
      <c r="D33" s="27"/>
      <c r="E33" s="28"/>
      <c r="F33" s="28"/>
      <c r="G33" s="28"/>
      <c r="H33" s="28"/>
      <c r="I33" s="28"/>
      <c r="J33" s="25"/>
      <c r="K33" s="25"/>
    </row>
    <row r="34" spans="2:11" x14ac:dyDescent="0.2">
      <c r="B34" s="26"/>
      <c r="C34" s="27"/>
      <c r="D34" s="27"/>
      <c r="E34" s="28"/>
      <c r="F34" s="28"/>
      <c r="G34" s="28"/>
      <c r="H34" s="28"/>
      <c r="I34" s="28"/>
      <c r="J34" s="25"/>
      <c r="K34" s="25"/>
    </row>
    <row r="35" spans="2:11" x14ac:dyDescent="0.2">
      <c r="J35" s="25"/>
      <c r="K35" s="25"/>
    </row>
    <row r="36" spans="2:11" x14ac:dyDescent="0.2">
      <c r="J36" s="25"/>
      <c r="K36" s="25"/>
    </row>
    <row r="37" spans="2:11" x14ac:dyDescent="0.2">
      <c r="J37" s="25"/>
      <c r="K37" s="25"/>
    </row>
    <row r="38" spans="2:11" ht="15" customHeight="1" x14ac:dyDescent="0.2">
      <c r="J38" s="25"/>
      <c r="K38" s="25"/>
    </row>
  </sheetData>
  <mergeCells count="3">
    <mergeCell ref="A4:A8"/>
    <mergeCell ref="A9:A13"/>
    <mergeCell ref="A20:A3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85" zoomScaleNormal="85" workbookViewId="0">
      <selection activeCell="D14" sqref="D14"/>
    </sheetView>
  </sheetViews>
  <sheetFormatPr baseColWidth="10" defaultColWidth="11.42578125" defaultRowHeight="12.75" x14ac:dyDescent="0.2"/>
  <cols>
    <col min="1" max="1" width="54" style="1" customWidth="1"/>
    <col min="2" max="5" width="13.28515625" style="1" customWidth="1"/>
    <col min="6" max="6" width="14.5703125" style="1" bestFit="1" customWidth="1"/>
    <col min="7" max="7" width="13.42578125" style="1" customWidth="1"/>
    <col min="8" max="16384" width="11.42578125" style="1"/>
  </cols>
  <sheetData>
    <row r="1" spans="1:8" x14ac:dyDescent="0.2">
      <c r="A1" s="46" t="s">
        <v>197</v>
      </c>
      <c r="C1" s="190"/>
    </row>
    <row r="2" spans="1:8" s="337" customFormat="1" x14ac:dyDescent="0.2">
      <c r="A2" s="237" t="s">
        <v>234</v>
      </c>
      <c r="C2" s="190"/>
    </row>
    <row r="4" spans="1:8" ht="30.6" customHeight="1" x14ac:dyDescent="0.2">
      <c r="A4" s="6"/>
      <c r="B4" s="215" t="s">
        <v>17</v>
      </c>
      <c r="C4" s="381" t="s">
        <v>14</v>
      </c>
      <c r="D4" s="216" t="s">
        <v>16</v>
      </c>
      <c r="E4" s="217" t="s">
        <v>15</v>
      </c>
    </row>
    <row r="5" spans="1:8" s="167" customFormat="1" ht="18" customHeight="1" x14ac:dyDescent="0.2">
      <c r="A5" s="384" t="s">
        <v>196</v>
      </c>
      <c r="B5" s="442">
        <v>7.32706387130085</v>
      </c>
      <c r="C5" s="443">
        <v>18.612057675969801</v>
      </c>
      <c r="D5" s="444">
        <v>24.545965583992</v>
      </c>
      <c r="E5" s="445">
        <v>49.514912868737298</v>
      </c>
      <c r="G5" s="336"/>
      <c r="H5" s="336"/>
    </row>
    <row r="6" spans="1:8" s="167" customFormat="1" x14ac:dyDescent="0.2">
      <c r="A6" s="207" t="s">
        <v>209</v>
      </c>
      <c r="B6" s="446">
        <v>21.1828196307379</v>
      </c>
      <c r="C6" s="447">
        <v>36.503719403308899</v>
      </c>
      <c r="D6" s="448">
        <v>21.224913936336701</v>
      </c>
      <c r="E6" s="447">
        <v>21.0885470296165</v>
      </c>
      <c r="G6" s="336"/>
    </row>
    <row r="7" spans="1:8" s="201" customFormat="1" ht="16.899999999999999" customHeight="1" x14ac:dyDescent="0.25">
      <c r="A7" s="208" t="s">
        <v>36</v>
      </c>
      <c r="B7" s="449">
        <v>8.0553414426890502</v>
      </c>
      <c r="C7" s="450">
        <v>20.674765057988601</v>
      </c>
      <c r="D7" s="451">
        <v>26.129118961929301</v>
      </c>
      <c r="E7" s="450">
        <v>45.140774537393</v>
      </c>
      <c r="H7" s="226"/>
    </row>
    <row r="8" spans="1:8" s="167" customFormat="1" ht="16.899999999999999" customHeight="1" x14ac:dyDescent="0.2">
      <c r="A8" s="385" t="s">
        <v>195</v>
      </c>
      <c r="B8" s="452">
        <v>4.6917649141032003</v>
      </c>
      <c r="C8" s="453">
        <v>11.099811293198799</v>
      </c>
      <c r="D8" s="454">
        <v>19.0603351336222</v>
      </c>
      <c r="E8" s="455">
        <v>65.148088659075896</v>
      </c>
    </row>
    <row r="9" spans="1:8" s="167" customFormat="1" x14ac:dyDescent="0.2">
      <c r="A9" s="207" t="s">
        <v>209</v>
      </c>
      <c r="B9" s="446">
        <v>14.390885450019001</v>
      </c>
      <c r="C9" s="447">
        <v>29.9901544071557</v>
      </c>
      <c r="D9" s="448">
        <v>26.9211894919092</v>
      </c>
      <c r="E9" s="447">
        <v>28.697770650915999</v>
      </c>
    </row>
    <row r="10" spans="1:8" s="201" customFormat="1" ht="16.899999999999999" customHeight="1" x14ac:dyDescent="0.25">
      <c r="A10" s="209" t="s">
        <v>36</v>
      </c>
      <c r="B10" s="456">
        <v>5.6697786223480904</v>
      </c>
      <c r="C10" s="457">
        <v>14.5526512735852</v>
      </c>
      <c r="D10" s="458">
        <v>21.804982487608299</v>
      </c>
      <c r="E10" s="457">
        <v>57.972587616458497</v>
      </c>
    </row>
    <row r="11" spans="1:8" ht="16.149999999999999" customHeight="1" x14ac:dyDescent="0.2">
      <c r="A11" s="343" t="s">
        <v>233</v>
      </c>
    </row>
    <row r="12" spans="1:8" ht="30" customHeight="1" x14ac:dyDescent="0.2">
      <c r="A12" s="533" t="s">
        <v>229</v>
      </c>
      <c r="B12" s="533"/>
      <c r="C12" s="533"/>
      <c r="D12" s="533"/>
      <c r="E12" s="533"/>
    </row>
    <row r="13" spans="1:8" ht="30.75" customHeight="1" x14ac:dyDescent="0.2">
      <c r="A13" s="520" t="s">
        <v>257</v>
      </c>
      <c r="B13" s="520"/>
      <c r="C13" s="520"/>
      <c r="D13" s="520"/>
      <c r="E13" s="520"/>
    </row>
  </sheetData>
  <mergeCells count="2">
    <mergeCell ref="A12:E12"/>
    <mergeCell ref="A13:E1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85" zoomScaleNormal="85" workbookViewId="0">
      <selection activeCell="E14" sqref="E14"/>
    </sheetView>
  </sheetViews>
  <sheetFormatPr baseColWidth="10" defaultColWidth="11.42578125" defaultRowHeight="15" x14ac:dyDescent="0.25"/>
  <cols>
    <col min="1" max="1" width="76.7109375" style="265" customWidth="1"/>
    <col min="2" max="9" width="14.7109375" style="265" customWidth="1"/>
    <col min="10" max="10" width="17.28515625" style="265" customWidth="1"/>
    <col min="11" max="11" width="11.42578125" style="266"/>
    <col min="12" max="16384" width="11.42578125" style="265"/>
  </cols>
  <sheetData>
    <row r="1" spans="1:10" x14ac:dyDescent="0.25">
      <c r="A1" s="267" t="s">
        <v>212</v>
      </c>
      <c r="B1" s="268"/>
      <c r="C1" s="268"/>
      <c r="D1" s="268"/>
      <c r="E1" s="268"/>
      <c r="F1" s="268"/>
      <c r="G1" s="268"/>
      <c r="H1" s="268"/>
      <c r="I1" s="268"/>
      <c r="J1" s="269"/>
    </row>
    <row r="2" spans="1:10" x14ac:dyDescent="0.25">
      <c r="A2" s="269" t="s">
        <v>193</v>
      </c>
      <c r="B2" s="268"/>
      <c r="C2" s="268"/>
      <c r="D2" s="268"/>
      <c r="E2" s="268"/>
      <c r="F2" s="268"/>
      <c r="G2" s="268"/>
      <c r="H2" s="268"/>
      <c r="I2" s="268"/>
      <c r="J2" s="269"/>
    </row>
    <row r="3" spans="1:10" ht="64.5" x14ac:dyDescent="0.25">
      <c r="A3" s="259"/>
      <c r="B3" s="278" t="s">
        <v>0</v>
      </c>
      <c r="C3" s="279" t="s">
        <v>181</v>
      </c>
      <c r="D3" s="279" t="s">
        <v>4</v>
      </c>
      <c r="E3" s="280" t="s">
        <v>5</v>
      </c>
      <c r="F3" s="280" t="s">
        <v>6</v>
      </c>
      <c r="G3" s="281" t="s">
        <v>7</v>
      </c>
      <c r="H3" s="260" t="s">
        <v>213</v>
      </c>
      <c r="I3" s="261" t="s">
        <v>214</v>
      </c>
      <c r="J3" s="261" t="s">
        <v>215</v>
      </c>
    </row>
    <row r="4" spans="1:10" x14ac:dyDescent="0.25">
      <c r="A4" s="275" t="s">
        <v>186</v>
      </c>
      <c r="B4" s="430">
        <v>4.2451984116400201</v>
      </c>
      <c r="C4" s="431">
        <v>11.5299390613709</v>
      </c>
      <c r="D4" s="431">
        <v>9.1220326648845003</v>
      </c>
      <c r="E4" s="431">
        <v>6.9832336959066996</v>
      </c>
      <c r="F4" s="431">
        <v>7.9849977199718598</v>
      </c>
      <c r="G4" s="432">
        <v>8.7446634002084007</v>
      </c>
      <c r="H4" s="439">
        <v>8.3145069953291095</v>
      </c>
      <c r="I4" s="439">
        <v>7.5093531509971703</v>
      </c>
      <c r="J4" s="439">
        <v>57.679289642906703</v>
      </c>
    </row>
    <row r="5" spans="1:10" x14ac:dyDescent="0.25">
      <c r="A5" s="276" t="s">
        <v>27</v>
      </c>
      <c r="B5" s="433">
        <v>3.2060450100455902</v>
      </c>
      <c r="C5" s="434">
        <v>13.7834760596118</v>
      </c>
      <c r="D5" s="434">
        <v>15.415667385746101</v>
      </c>
      <c r="E5" s="434">
        <v>9.6437471126554204</v>
      </c>
      <c r="F5" s="434">
        <v>8.6505592413895993</v>
      </c>
      <c r="G5" s="435">
        <v>11.6032777929271</v>
      </c>
      <c r="H5" s="440">
        <v>11.4368988896749</v>
      </c>
      <c r="I5" s="440">
        <v>11.995386127850701</v>
      </c>
      <c r="J5" s="440">
        <v>93.288777200904306</v>
      </c>
    </row>
    <row r="6" spans="1:10" x14ac:dyDescent="0.25">
      <c r="A6" s="276" t="s">
        <v>30</v>
      </c>
      <c r="B6" s="433">
        <v>8.9440083642813306</v>
      </c>
      <c r="C6" s="434">
        <v>13.3108156291224</v>
      </c>
      <c r="D6" s="434">
        <v>16.774823386939701</v>
      </c>
      <c r="E6" s="434">
        <v>12.438185885702</v>
      </c>
      <c r="F6" s="434">
        <v>5.8757620457372104</v>
      </c>
      <c r="G6" s="435">
        <v>13.7634689772151</v>
      </c>
      <c r="H6" s="440">
        <v>12.7501659941616</v>
      </c>
      <c r="I6" s="440">
        <v>13.255777962683499</v>
      </c>
      <c r="J6" s="440">
        <v>98.538239582752794</v>
      </c>
    </row>
    <row r="7" spans="1:10" x14ac:dyDescent="0.25">
      <c r="A7" s="276" t="s">
        <v>28</v>
      </c>
      <c r="B7" s="433">
        <v>17.4020548704063</v>
      </c>
      <c r="C7" s="434">
        <v>19.597655986294299</v>
      </c>
      <c r="D7" s="434">
        <v>12.529787808374101</v>
      </c>
      <c r="E7" s="434">
        <v>14.8770075235931</v>
      </c>
      <c r="F7" s="434">
        <v>15.064591102497401</v>
      </c>
      <c r="G7" s="435">
        <v>12.6340911392761</v>
      </c>
      <c r="H7" s="440">
        <v>14.7612570455927</v>
      </c>
      <c r="I7" s="440">
        <v>11.1226990190174</v>
      </c>
      <c r="J7" s="440">
        <v>96.285122074921304</v>
      </c>
    </row>
    <row r="8" spans="1:10" x14ac:dyDescent="0.25">
      <c r="A8" s="276" t="s">
        <v>187</v>
      </c>
      <c r="B8" s="433">
        <v>4.4419529165302096</v>
      </c>
      <c r="C8" s="434">
        <v>4.1119225088371003</v>
      </c>
      <c r="D8" s="434">
        <v>5.7124102212936796</v>
      </c>
      <c r="E8" s="434">
        <v>9.94768007249235</v>
      </c>
      <c r="F8" s="434">
        <v>6.7691042979672904</v>
      </c>
      <c r="G8" s="435">
        <v>7.5111556932126096</v>
      </c>
      <c r="H8" s="440">
        <v>7.0172866543301904</v>
      </c>
      <c r="I8" s="440">
        <v>7.1978153910282696</v>
      </c>
      <c r="J8" s="440">
        <v>70.714088688743601</v>
      </c>
    </row>
    <row r="9" spans="1:10" x14ac:dyDescent="0.25">
      <c r="A9" s="276" t="s">
        <v>188</v>
      </c>
      <c r="B9" s="433">
        <v>3.2219100749629401</v>
      </c>
      <c r="C9" s="434">
        <v>5.3002557790297402</v>
      </c>
      <c r="D9" s="434">
        <v>5.5914862127540301</v>
      </c>
      <c r="E9" s="434">
        <v>4.8255482108528804</v>
      </c>
      <c r="F9" s="434">
        <v>3.2349731396331398</v>
      </c>
      <c r="G9" s="435">
        <v>6.5751029142725104</v>
      </c>
      <c r="H9" s="440">
        <v>4.9705629905406301</v>
      </c>
      <c r="I9" s="440">
        <v>7.7069315040608002</v>
      </c>
      <c r="J9" s="440">
        <v>75.863770586794004</v>
      </c>
    </row>
    <row r="10" spans="1:10" x14ac:dyDescent="0.25">
      <c r="A10" s="276" t="s">
        <v>189</v>
      </c>
      <c r="B10" s="433">
        <v>1.87263216822669</v>
      </c>
      <c r="C10" s="434">
        <v>2.2316838307304798</v>
      </c>
      <c r="D10" s="434">
        <v>5.2607392329720097</v>
      </c>
      <c r="E10" s="434">
        <v>3.4273100783317401</v>
      </c>
      <c r="F10" s="434">
        <v>3.1015806382631501</v>
      </c>
      <c r="G10" s="435">
        <v>4.6309803433991004</v>
      </c>
      <c r="H10" s="440">
        <v>3.7714048896627301</v>
      </c>
      <c r="I10" s="440">
        <v>6.90731629289645</v>
      </c>
      <c r="J10" s="440">
        <v>91.322774711901303</v>
      </c>
    </row>
    <row r="11" spans="1:10" x14ac:dyDescent="0.25">
      <c r="A11" s="276" t="s">
        <v>34</v>
      </c>
      <c r="B11" s="433">
        <v>15.7934271312667</v>
      </c>
      <c r="C11" s="434">
        <v>5.5442938907266202</v>
      </c>
      <c r="D11" s="434">
        <v>6.0293328365193801</v>
      </c>
      <c r="E11" s="434">
        <v>6.1586198479666097</v>
      </c>
      <c r="F11" s="434">
        <v>3.7589583916609302</v>
      </c>
      <c r="G11" s="435">
        <v>11.4587495157507</v>
      </c>
      <c r="H11" s="440">
        <v>6.8644438510962997</v>
      </c>
      <c r="I11" s="440">
        <v>10.268599891330201</v>
      </c>
      <c r="J11" s="440">
        <v>98.502128715995099</v>
      </c>
    </row>
    <row r="12" spans="1:10" x14ac:dyDescent="0.25">
      <c r="A12" s="276" t="s">
        <v>33</v>
      </c>
      <c r="B12" s="433">
        <v>36.744691758783702</v>
      </c>
      <c r="C12" s="434">
        <v>12.809065441837401</v>
      </c>
      <c r="D12" s="434">
        <v>8.9588851636915905</v>
      </c>
      <c r="E12" s="434">
        <v>17.96142151179</v>
      </c>
      <c r="F12" s="434">
        <v>30.800493112260199</v>
      </c>
      <c r="G12" s="435">
        <v>4.9557048639844101</v>
      </c>
      <c r="H12" s="440">
        <v>16.324081434303402</v>
      </c>
      <c r="I12" s="440">
        <v>5.0424129614534197</v>
      </c>
      <c r="J12" s="440">
        <v>83.291528562887194</v>
      </c>
    </row>
    <row r="13" spans="1:10" x14ac:dyDescent="0.25">
      <c r="A13" s="276" t="s">
        <v>32</v>
      </c>
      <c r="B13" s="433">
        <v>1.4947568905142601</v>
      </c>
      <c r="C13" s="434">
        <v>1.1547934049548101</v>
      </c>
      <c r="D13" s="434">
        <v>2.9361486874602898</v>
      </c>
      <c r="E13" s="434">
        <v>3.8250454750395502</v>
      </c>
      <c r="F13" s="434">
        <v>2.7766290737374999</v>
      </c>
      <c r="G13" s="435">
        <v>3.68753271940593</v>
      </c>
      <c r="H13" s="440">
        <v>2.9460984461641799</v>
      </c>
      <c r="I13" s="440">
        <v>6.9526467480003999</v>
      </c>
      <c r="J13" s="440">
        <v>72.311636616946899</v>
      </c>
    </row>
    <row r="14" spans="1:10" x14ac:dyDescent="0.25">
      <c r="A14" s="277" t="s">
        <v>120</v>
      </c>
      <c r="B14" s="436">
        <v>2.6333224033423499</v>
      </c>
      <c r="C14" s="437">
        <v>10.626098407484299</v>
      </c>
      <c r="D14" s="437">
        <v>11.668686399364599</v>
      </c>
      <c r="E14" s="437">
        <v>9.9122005856696607</v>
      </c>
      <c r="F14" s="437">
        <v>11.9823512368817</v>
      </c>
      <c r="G14" s="438">
        <v>14.435272640348</v>
      </c>
      <c r="H14" s="441">
        <v>10.8432928091442</v>
      </c>
      <c r="I14" s="441">
        <v>12.0410609506817</v>
      </c>
      <c r="J14" s="441">
        <v>76.084472554872093</v>
      </c>
    </row>
    <row r="15" spans="1:10" x14ac:dyDescent="0.25">
      <c r="A15" s="262" t="s">
        <v>185</v>
      </c>
      <c r="B15" s="282">
        <v>100</v>
      </c>
      <c r="C15" s="283">
        <v>100</v>
      </c>
      <c r="D15" s="283">
        <v>100</v>
      </c>
      <c r="E15" s="283">
        <v>100</v>
      </c>
      <c r="F15" s="283">
        <v>100</v>
      </c>
      <c r="G15" s="284">
        <v>100</v>
      </c>
      <c r="H15" s="263">
        <v>100</v>
      </c>
      <c r="I15" s="264">
        <v>100</v>
      </c>
      <c r="J15" s="459">
        <v>85.064937653156804</v>
      </c>
    </row>
    <row r="16" spans="1:10" x14ac:dyDescent="0.25">
      <c r="A16" s="270" t="s">
        <v>211</v>
      </c>
      <c r="B16" s="271"/>
      <c r="C16" s="271"/>
      <c r="D16" s="271"/>
      <c r="E16" s="271"/>
      <c r="F16" s="271"/>
      <c r="G16" s="271"/>
      <c r="H16" s="272"/>
      <c r="I16" s="272"/>
      <c r="J16" s="269"/>
    </row>
    <row r="17" spans="1:10" x14ac:dyDescent="0.25">
      <c r="A17" s="273" t="s">
        <v>232</v>
      </c>
      <c r="B17" s="268"/>
      <c r="C17" s="268"/>
      <c r="D17" s="268"/>
      <c r="E17" s="268"/>
      <c r="F17" s="268"/>
      <c r="G17" s="268"/>
      <c r="H17" s="268"/>
      <c r="I17" s="268"/>
      <c r="J17" s="269"/>
    </row>
    <row r="18" spans="1:10" x14ac:dyDescent="0.25">
      <c r="A18" s="274" t="s">
        <v>258</v>
      </c>
      <c r="B18" s="268"/>
      <c r="C18" s="268"/>
      <c r="D18" s="268"/>
      <c r="E18" s="268"/>
      <c r="F18" s="268"/>
      <c r="G18" s="268"/>
      <c r="H18" s="268"/>
      <c r="I18" s="268"/>
      <c r="J18" s="269"/>
    </row>
    <row r="19" spans="1:10" x14ac:dyDescent="0.25">
      <c r="A19" s="269"/>
      <c r="B19" s="268"/>
      <c r="C19" s="268"/>
      <c r="D19" s="268"/>
      <c r="E19" s="268"/>
      <c r="F19" s="268"/>
      <c r="G19" s="268"/>
      <c r="H19" s="268"/>
      <c r="I19" s="268"/>
      <c r="J19" s="269"/>
    </row>
  </sheetData>
  <pageMargins left="0.7" right="0.7" top="0.75" bottom="0.75" header="0.3" footer="0.3"/>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85" zoomScaleNormal="85" workbookViewId="0">
      <selection activeCell="C20" sqref="C20"/>
    </sheetView>
  </sheetViews>
  <sheetFormatPr baseColWidth="10" defaultColWidth="11.42578125" defaultRowHeight="15" x14ac:dyDescent="0.25"/>
  <cols>
    <col min="1" max="1" width="117.28515625" style="265" bestFit="1" customWidth="1"/>
    <col min="2" max="16384" width="11.42578125" style="265"/>
  </cols>
  <sheetData>
    <row r="1" spans="1:7" x14ac:dyDescent="0.25">
      <c r="A1" s="267" t="s">
        <v>216</v>
      </c>
      <c r="B1" s="287"/>
      <c r="D1" s="288"/>
    </row>
    <row r="2" spans="1:7" x14ac:dyDescent="0.25">
      <c r="A2" s="311" t="s">
        <v>193</v>
      </c>
      <c r="B2" s="298"/>
      <c r="C2" s="299"/>
      <c r="D2" s="299"/>
      <c r="E2" s="269"/>
    </row>
    <row r="3" spans="1:7" ht="25.5" x14ac:dyDescent="0.25">
      <c r="A3" s="301"/>
      <c r="B3" s="302" t="s">
        <v>17</v>
      </c>
      <c r="C3" s="303" t="s">
        <v>14</v>
      </c>
      <c r="D3" s="304" t="s">
        <v>217</v>
      </c>
      <c r="E3" s="286"/>
      <c r="F3" s="290"/>
      <c r="G3" s="290"/>
    </row>
    <row r="4" spans="1:7" x14ac:dyDescent="0.25">
      <c r="A4" s="306" t="s">
        <v>186</v>
      </c>
      <c r="B4" s="460">
        <v>3.0200566089892602</v>
      </c>
      <c r="C4" s="461">
        <v>12.037740082690201</v>
      </c>
      <c r="D4" s="462">
        <v>84.942203308320501</v>
      </c>
      <c r="E4" s="266"/>
    </row>
    <row r="5" spans="1:7" x14ac:dyDescent="0.25">
      <c r="A5" s="307" t="s">
        <v>27</v>
      </c>
      <c r="B5" s="463">
        <v>3.975542238539</v>
      </c>
      <c r="C5" s="464">
        <v>15.3134506067345</v>
      </c>
      <c r="D5" s="465">
        <v>80.711007154726502</v>
      </c>
      <c r="E5" s="266"/>
      <c r="F5" s="291"/>
    </row>
    <row r="6" spans="1:7" x14ac:dyDescent="0.25">
      <c r="A6" s="308" t="s">
        <v>30</v>
      </c>
      <c r="B6" s="463">
        <v>5.9377659926871802</v>
      </c>
      <c r="C6" s="464">
        <v>21.123463624790901</v>
      </c>
      <c r="D6" s="465">
        <v>72.938770382521994</v>
      </c>
      <c r="E6" s="266"/>
    </row>
    <row r="7" spans="1:7" x14ac:dyDescent="0.25">
      <c r="A7" s="307" t="s">
        <v>28</v>
      </c>
      <c r="B7" s="463">
        <v>8.8545591840023192</v>
      </c>
      <c r="C7" s="464">
        <v>27.865888335356299</v>
      </c>
      <c r="D7" s="465">
        <v>63.2795524806413</v>
      </c>
      <c r="E7" s="266"/>
    </row>
    <row r="8" spans="1:7" x14ac:dyDescent="0.25">
      <c r="A8" s="308" t="s">
        <v>187</v>
      </c>
      <c r="B8" s="463">
        <v>8.9784421798595098</v>
      </c>
      <c r="C8" s="464">
        <v>19.368866002468501</v>
      </c>
      <c r="D8" s="465">
        <v>71.652691817671993</v>
      </c>
      <c r="E8" s="266"/>
    </row>
    <row r="9" spans="1:7" x14ac:dyDescent="0.25">
      <c r="A9" s="308" t="s">
        <v>188</v>
      </c>
      <c r="B9" s="463">
        <v>6.9297723627925603</v>
      </c>
      <c r="C9" s="464">
        <v>20.5038824979206</v>
      </c>
      <c r="D9" s="465">
        <v>72.566345139286895</v>
      </c>
      <c r="E9" s="266"/>
    </row>
    <row r="10" spans="1:7" x14ac:dyDescent="0.25">
      <c r="A10" s="308" t="s">
        <v>189</v>
      </c>
      <c r="B10" s="463">
        <v>6.0765979168204503</v>
      </c>
      <c r="C10" s="464">
        <v>14.4162671588336</v>
      </c>
      <c r="D10" s="465">
        <v>79.507134924345905</v>
      </c>
      <c r="E10" s="266"/>
    </row>
    <row r="11" spans="1:7" x14ac:dyDescent="0.25">
      <c r="A11" s="307" t="s">
        <v>34</v>
      </c>
      <c r="B11" s="463">
        <v>8.1268411910921294</v>
      </c>
      <c r="C11" s="464">
        <v>20.193734981744999</v>
      </c>
      <c r="D11" s="465">
        <v>71.679423827162907</v>
      </c>
      <c r="E11" s="266"/>
    </row>
    <row r="12" spans="1:7" x14ac:dyDescent="0.25">
      <c r="A12" s="307" t="s">
        <v>33</v>
      </c>
      <c r="B12" s="463">
        <v>22.3547182591808</v>
      </c>
      <c r="C12" s="464">
        <v>22.698479489181501</v>
      </c>
      <c r="D12" s="465">
        <v>54.9468022516376</v>
      </c>
      <c r="E12" s="266"/>
      <c r="F12" s="291"/>
    </row>
    <row r="13" spans="1:7" x14ac:dyDescent="0.25">
      <c r="A13" s="307" t="s">
        <v>32</v>
      </c>
      <c r="B13" s="463">
        <v>7.64016730750558</v>
      </c>
      <c r="C13" s="464">
        <v>14.477838395214199</v>
      </c>
      <c r="D13" s="465">
        <v>77.881994297280201</v>
      </c>
      <c r="E13" s="266"/>
    </row>
    <row r="14" spans="1:7" x14ac:dyDescent="0.25">
      <c r="A14" s="309" t="s">
        <v>120</v>
      </c>
      <c r="B14" s="466">
        <v>6.6221647852329699</v>
      </c>
      <c r="C14" s="467">
        <v>14.7041571109073</v>
      </c>
      <c r="D14" s="468">
        <v>78.6736781038597</v>
      </c>
      <c r="E14" s="266"/>
    </row>
    <row r="15" spans="1:7" x14ac:dyDescent="0.25">
      <c r="A15" s="310" t="s">
        <v>48</v>
      </c>
      <c r="B15" s="469">
        <v>7.32706387130085</v>
      </c>
      <c r="C15" s="470">
        <v>18.612057675969801</v>
      </c>
      <c r="D15" s="471">
        <v>74.060878452729298</v>
      </c>
      <c r="E15" s="297"/>
      <c r="F15" s="291"/>
    </row>
    <row r="16" spans="1:7" x14ac:dyDescent="0.25">
      <c r="A16" s="305" t="s">
        <v>211</v>
      </c>
      <c r="B16" s="300"/>
      <c r="C16" s="300"/>
      <c r="D16" s="300"/>
      <c r="E16" s="269"/>
    </row>
    <row r="17" spans="1:5" ht="15" customHeight="1" x14ac:dyDescent="0.25">
      <c r="A17" s="293" t="s">
        <v>229</v>
      </c>
      <c r="B17" s="294"/>
      <c r="C17" s="294"/>
      <c r="D17" s="294"/>
      <c r="E17" s="269"/>
    </row>
    <row r="18" spans="1:5" x14ac:dyDescent="0.25">
      <c r="A18" s="269" t="s">
        <v>259</v>
      </c>
      <c r="B18" s="295"/>
      <c r="C18" s="295"/>
      <c r="D18" s="296"/>
      <c r="E18" s="269"/>
    </row>
    <row r="19" spans="1:5" x14ac:dyDescent="0.25">
      <c r="A19" s="269"/>
      <c r="B19" s="295"/>
      <c r="C19" s="295"/>
      <c r="D19" s="296"/>
      <c r="E19" s="269"/>
    </row>
  </sheetData>
  <pageMargins left="0.7" right="0.7" top="0.75" bottom="0.75" header="0.3" footer="0.3"/>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85" zoomScaleNormal="85" workbookViewId="0">
      <selection activeCell="L19" sqref="L19"/>
    </sheetView>
  </sheetViews>
  <sheetFormatPr baseColWidth="10" defaultColWidth="11.42578125" defaultRowHeight="15" x14ac:dyDescent="0.25"/>
  <cols>
    <col min="1" max="1" width="29" style="265" customWidth="1"/>
    <col min="2" max="2" width="11.42578125" style="265"/>
    <col min="3" max="6" width="14.7109375" style="265" customWidth="1"/>
    <col min="7" max="16384" width="11.42578125" style="265"/>
  </cols>
  <sheetData>
    <row r="1" spans="1:13" x14ac:dyDescent="0.25">
      <c r="A1" s="292" t="s">
        <v>218</v>
      </c>
      <c r="B1" s="269"/>
      <c r="C1" s="269"/>
      <c r="D1" s="269"/>
      <c r="E1" s="269"/>
      <c r="F1" s="269"/>
      <c r="G1" s="269"/>
      <c r="H1" s="269"/>
      <c r="I1" s="269"/>
      <c r="J1" s="269"/>
      <c r="K1" s="269"/>
      <c r="L1" s="269"/>
      <c r="M1" s="266"/>
    </row>
    <row r="2" spans="1:13" x14ac:dyDescent="0.25">
      <c r="A2" s="311" t="s">
        <v>193</v>
      </c>
      <c r="B2" s="311"/>
      <c r="C2" s="311"/>
      <c r="D2" s="311"/>
      <c r="E2" s="311"/>
      <c r="F2" s="311"/>
      <c r="G2" s="311"/>
      <c r="H2" s="269"/>
      <c r="I2" s="269"/>
      <c r="J2" s="269"/>
      <c r="K2" s="269"/>
      <c r="L2" s="269"/>
      <c r="M2" s="266"/>
    </row>
    <row r="3" spans="1:13" ht="33" customHeight="1" x14ac:dyDescent="0.25">
      <c r="A3" s="552"/>
      <c r="B3" s="553"/>
      <c r="C3" s="319" t="s">
        <v>17</v>
      </c>
      <c r="D3" s="383" t="s">
        <v>14</v>
      </c>
      <c r="E3" s="382" t="s">
        <v>16</v>
      </c>
      <c r="F3" s="320" t="s">
        <v>15</v>
      </c>
      <c r="G3" s="321" t="s">
        <v>37</v>
      </c>
      <c r="H3" s="312"/>
      <c r="I3" s="269"/>
      <c r="J3" s="269"/>
      <c r="K3" s="269"/>
      <c r="L3" s="269"/>
      <c r="M3" s="266"/>
    </row>
    <row r="4" spans="1:13" x14ac:dyDescent="0.25">
      <c r="A4" s="554" t="s">
        <v>196</v>
      </c>
      <c r="B4" s="316" t="s">
        <v>219</v>
      </c>
      <c r="C4" s="472">
        <v>6.8706649438209899</v>
      </c>
      <c r="D4" s="473">
        <v>20.780302313883102</v>
      </c>
      <c r="E4" s="474">
        <v>26.602381914621301</v>
      </c>
      <c r="F4" s="475">
        <v>45.7466508276746</v>
      </c>
      <c r="G4" s="322">
        <f>SUM(C4:F4)</f>
        <v>100</v>
      </c>
      <c r="H4" s="312"/>
      <c r="I4" s="269"/>
      <c r="J4" s="269"/>
      <c r="K4" s="269"/>
      <c r="L4" s="269"/>
      <c r="M4" s="266"/>
    </row>
    <row r="5" spans="1:13" x14ac:dyDescent="0.25">
      <c r="A5" s="555"/>
      <c r="B5" s="317" t="s">
        <v>220</v>
      </c>
      <c r="C5" s="476">
        <v>8.1356101611759897</v>
      </c>
      <c r="D5" s="477">
        <v>14.770843220872701</v>
      </c>
      <c r="E5" s="478">
        <v>20.902863695584699</v>
      </c>
      <c r="F5" s="479">
        <v>56.190682922366598</v>
      </c>
      <c r="G5" s="323">
        <f>SUM(C5:F5)</f>
        <v>99.999999999999986</v>
      </c>
      <c r="H5" s="312"/>
      <c r="I5" s="269"/>
      <c r="J5" s="269"/>
      <c r="K5" s="269"/>
      <c r="L5" s="269"/>
      <c r="M5" s="266"/>
    </row>
    <row r="6" spans="1:13" x14ac:dyDescent="0.25">
      <c r="A6" s="556" t="s">
        <v>184</v>
      </c>
      <c r="B6" s="318" t="s">
        <v>219</v>
      </c>
      <c r="C6" s="480">
        <v>4.9991061500977301</v>
      </c>
      <c r="D6" s="481">
        <v>13.2268426917135</v>
      </c>
      <c r="E6" s="482">
        <v>22.212124903147</v>
      </c>
      <c r="F6" s="483">
        <v>59.561926255041698</v>
      </c>
      <c r="G6" s="324">
        <f>SUM(C6:F6)</f>
        <v>99.999999999999929</v>
      </c>
      <c r="H6" s="312"/>
      <c r="I6" s="269"/>
      <c r="J6" s="269"/>
      <c r="K6" s="269"/>
      <c r="L6" s="269"/>
      <c r="M6" s="266"/>
    </row>
    <row r="7" spans="1:13" x14ac:dyDescent="0.25">
      <c r="A7" s="555"/>
      <c r="B7" s="317" t="s">
        <v>220</v>
      </c>
      <c r="C7" s="476">
        <v>4.4226224991646896</v>
      </c>
      <c r="D7" s="477">
        <v>9.2371443282735495</v>
      </c>
      <c r="E7" s="478">
        <v>16.300274944485999</v>
      </c>
      <c r="F7" s="479">
        <v>70.039958228075804</v>
      </c>
      <c r="G7" s="325">
        <f>SUM(C7:F7)</f>
        <v>100.00000000000004</v>
      </c>
      <c r="H7" s="312"/>
      <c r="I7" s="269"/>
      <c r="J7" s="269"/>
      <c r="K7" s="269"/>
      <c r="L7" s="269"/>
      <c r="M7" s="266"/>
    </row>
    <row r="8" spans="1:13" x14ac:dyDescent="0.25">
      <c r="A8" s="313" t="s">
        <v>211</v>
      </c>
      <c r="B8" s="314"/>
      <c r="C8" s="314"/>
      <c r="D8" s="314"/>
      <c r="E8" s="314"/>
      <c r="F8" s="314"/>
      <c r="G8" s="315"/>
      <c r="H8" s="269"/>
      <c r="I8" s="269"/>
      <c r="J8" s="269"/>
      <c r="K8" s="269"/>
      <c r="L8" s="269"/>
      <c r="M8" s="266"/>
    </row>
    <row r="9" spans="1:13" x14ac:dyDescent="0.25">
      <c r="A9" s="273" t="s">
        <v>229</v>
      </c>
      <c r="B9" s="273"/>
      <c r="C9" s="273"/>
      <c r="D9" s="273"/>
      <c r="E9" s="273"/>
      <c r="F9" s="273"/>
      <c r="G9" s="269"/>
      <c r="H9" s="269"/>
      <c r="I9" s="269"/>
      <c r="J9" s="269"/>
      <c r="K9" s="269"/>
      <c r="L9" s="269"/>
      <c r="M9" s="266"/>
    </row>
    <row r="10" spans="1:13" x14ac:dyDescent="0.25">
      <c r="A10" s="274" t="s">
        <v>260</v>
      </c>
      <c r="B10" s="274"/>
      <c r="C10" s="274"/>
      <c r="D10" s="274"/>
      <c r="E10" s="274"/>
      <c r="F10" s="274"/>
      <c r="G10" s="269"/>
      <c r="H10" s="269"/>
      <c r="I10" s="269"/>
      <c r="J10" s="269"/>
      <c r="K10" s="269"/>
      <c r="L10" s="269"/>
      <c r="M10" s="266"/>
    </row>
    <row r="11" spans="1:13" x14ac:dyDescent="0.25">
      <c r="A11" s="274"/>
      <c r="B11" s="274"/>
      <c r="C11" s="274"/>
      <c r="D11" s="274"/>
      <c r="E11" s="274"/>
      <c r="F11" s="274"/>
      <c r="G11" s="269"/>
      <c r="H11" s="269"/>
      <c r="I11" s="269"/>
      <c r="J11" s="269"/>
      <c r="K11" s="269"/>
      <c r="L11" s="269"/>
      <c r="M11" s="266"/>
    </row>
  </sheetData>
  <mergeCells count="3">
    <mergeCell ref="A3:B3"/>
    <mergeCell ref="A4:A5"/>
    <mergeCell ref="A6:A7"/>
  </mergeCells>
  <pageMargins left="0.7" right="0.7" top="0.75" bottom="0.75" header="0.3" footer="0.3"/>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zoomScale="85" zoomScaleNormal="85" workbookViewId="0">
      <selection activeCell="B14" sqref="B14"/>
    </sheetView>
  </sheetViews>
  <sheetFormatPr baseColWidth="10" defaultColWidth="11.42578125" defaultRowHeight="15" x14ac:dyDescent="0.25"/>
  <cols>
    <col min="1" max="1" width="31.28515625" style="265" customWidth="1"/>
    <col min="2" max="2" width="23" style="265" customWidth="1"/>
    <col min="3" max="16384" width="11.42578125" style="265"/>
  </cols>
  <sheetData>
    <row r="1" spans="1:13" x14ac:dyDescent="0.25">
      <c r="A1" s="292" t="s">
        <v>221</v>
      </c>
      <c r="B1" s="289"/>
      <c r="C1" s="295"/>
      <c r="D1" s="295"/>
      <c r="E1" s="296"/>
      <c r="F1" s="296"/>
      <c r="G1" s="296"/>
      <c r="M1" s="266"/>
    </row>
    <row r="2" spans="1:13" x14ac:dyDescent="0.25">
      <c r="A2" s="269" t="s">
        <v>193</v>
      </c>
      <c r="B2" s="326"/>
      <c r="C2" s="327"/>
      <c r="D2" s="327"/>
      <c r="E2" s="327"/>
      <c r="F2" s="327"/>
      <c r="G2" s="311"/>
      <c r="M2" s="266"/>
    </row>
    <row r="3" spans="1:13" ht="25.5" x14ac:dyDescent="0.25">
      <c r="A3" s="557"/>
      <c r="B3" s="558"/>
      <c r="C3" s="319" t="s">
        <v>17</v>
      </c>
      <c r="D3" s="383" t="s">
        <v>14</v>
      </c>
      <c r="E3" s="382" t="s">
        <v>16</v>
      </c>
      <c r="F3" s="320" t="s">
        <v>15</v>
      </c>
      <c r="G3" s="321" t="s">
        <v>37</v>
      </c>
      <c r="H3" s="266"/>
      <c r="M3" s="266"/>
    </row>
    <row r="4" spans="1:13" x14ac:dyDescent="0.25">
      <c r="A4" s="559" t="s">
        <v>196</v>
      </c>
      <c r="B4" s="328" t="s">
        <v>222</v>
      </c>
      <c r="C4" s="472">
        <v>8.0239898162836294</v>
      </c>
      <c r="D4" s="473">
        <v>17.794642289516801</v>
      </c>
      <c r="E4" s="474">
        <v>22.996232745492001</v>
      </c>
      <c r="F4" s="475">
        <v>51.185135148707602</v>
      </c>
      <c r="G4" s="322">
        <f t="shared" ref="G4:G9" si="0">SUM(C4:F4)</f>
        <v>100.00000000000003</v>
      </c>
      <c r="H4" s="266"/>
      <c r="M4" s="266"/>
    </row>
    <row r="5" spans="1:13" x14ac:dyDescent="0.25">
      <c r="A5" s="560"/>
      <c r="B5" s="329" t="s">
        <v>223</v>
      </c>
      <c r="C5" s="484">
        <v>7.97577542047107</v>
      </c>
      <c r="D5" s="485">
        <v>19.865145846664099</v>
      </c>
      <c r="E5" s="486">
        <v>25.048635050825101</v>
      </c>
      <c r="F5" s="487">
        <v>47.110443682039701</v>
      </c>
      <c r="G5" s="332">
        <f t="shared" si="0"/>
        <v>99.999999999999972</v>
      </c>
      <c r="H5" s="266"/>
      <c r="M5" s="266"/>
    </row>
    <row r="6" spans="1:13" x14ac:dyDescent="0.25">
      <c r="A6" s="561"/>
      <c r="B6" s="330" t="s">
        <v>224</v>
      </c>
      <c r="C6" s="476">
        <v>6.1818649485195198</v>
      </c>
      <c r="D6" s="477">
        <v>17.137913804789601</v>
      </c>
      <c r="E6" s="478">
        <v>24.3713710099914</v>
      </c>
      <c r="F6" s="479">
        <v>52.308850236699499</v>
      </c>
      <c r="G6" s="325">
        <f t="shared" si="0"/>
        <v>100.00000000000003</v>
      </c>
      <c r="H6" s="266"/>
      <c r="M6" s="266"/>
    </row>
    <row r="7" spans="1:13" x14ac:dyDescent="0.25">
      <c r="A7" s="562" t="s">
        <v>184</v>
      </c>
      <c r="B7" s="331" t="s">
        <v>222</v>
      </c>
      <c r="C7" s="480">
        <v>4.5117125796392301</v>
      </c>
      <c r="D7" s="481">
        <v>11.0466369680437</v>
      </c>
      <c r="E7" s="482">
        <v>19.722215492285699</v>
      </c>
      <c r="F7" s="483">
        <v>64.719434960031407</v>
      </c>
      <c r="G7" s="324">
        <f t="shared" si="0"/>
        <v>100.00000000000003</v>
      </c>
      <c r="H7" s="266"/>
      <c r="M7" s="266"/>
    </row>
    <row r="8" spans="1:13" x14ac:dyDescent="0.25">
      <c r="A8" s="560"/>
      <c r="B8" s="329" t="s">
        <v>223</v>
      </c>
      <c r="C8" s="484">
        <v>5.1401527721531801</v>
      </c>
      <c r="D8" s="485">
        <v>11.4836942883713</v>
      </c>
      <c r="E8" s="486">
        <v>20.237599250022001</v>
      </c>
      <c r="F8" s="487">
        <v>63.138553689453403</v>
      </c>
      <c r="G8" s="332">
        <f t="shared" si="0"/>
        <v>99.999999999999886</v>
      </c>
      <c r="H8" s="266"/>
      <c r="M8" s="266"/>
    </row>
    <row r="9" spans="1:13" x14ac:dyDescent="0.25">
      <c r="A9" s="561"/>
      <c r="B9" s="330" t="s">
        <v>224</v>
      </c>
      <c r="C9" s="476">
        <v>4.0037234606647898</v>
      </c>
      <c r="D9" s="477">
        <v>10.455886824556099</v>
      </c>
      <c r="E9" s="478">
        <v>16.637364555318999</v>
      </c>
      <c r="F9" s="479">
        <v>68.903025159460199</v>
      </c>
      <c r="G9" s="325">
        <f t="shared" si="0"/>
        <v>100.00000000000009</v>
      </c>
      <c r="H9" s="266"/>
      <c r="M9" s="266"/>
    </row>
    <row r="10" spans="1:13" x14ac:dyDescent="0.25">
      <c r="A10" s="313" t="s">
        <v>211</v>
      </c>
      <c r="B10" s="285"/>
      <c r="C10" s="285"/>
      <c r="D10" s="285"/>
      <c r="E10" s="285"/>
      <c r="F10" s="285"/>
      <c r="G10" s="285"/>
      <c r="M10" s="266"/>
    </row>
    <row r="11" spans="1:13" x14ac:dyDescent="0.25">
      <c r="A11" s="273" t="s">
        <v>229</v>
      </c>
      <c r="M11" s="266"/>
    </row>
    <row r="12" spans="1:13" x14ac:dyDescent="0.25">
      <c r="A12" s="274" t="s">
        <v>261</v>
      </c>
      <c r="M12" s="266"/>
    </row>
  </sheetData>
  <mergeCells count="3">
    <mergeCell ref="A3:B3"/>
    <mergeCell ref="A4:A6"/>
    <mergeCell ref="A7:A9"/>
  </mergeCells>
  <pageMargins left="0.7" right="0.7" top="0.75" bottom="0.75" header="0.3" footer="0.3"/>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3:T96"/>
  <sheetViews>
    <sheetView topLeftCell="B1" workbookViewId="0">
      <selection activeCell="T6" sqref="T6"/>
    </sheetView>
  </sheetViews>
  <sheetFormatPr baseColWidth="10" defaultRowHeight="15" x14ac:dyDescent="0.25"/>
  <cols>
    <col min="7" max="7" width="16.7109375" customWidth="1"/>
    <col min="18" max="18" width="13.5703125" bestFit="1" customWidth="1"/>
  </cols>
  <sheetData>
    <row r="3" spans="1:20" ht="22.5" x14ac:dyDescent="0.25">
      <c r="A3" s="53"/>
      <c r="B3" s="164" t="s">
        <v>99</v>
      </c>
      <c r="C3" s="164" t="s">
        <v>151</v>
      </c>
      <c r="D3" s="515" t="s">
        <v>52</v>
      </c>
    </row>
    <row r="4" spans="1:20" ht="15.75" thickBot="1" x14ac:dyDescent="0.3">
      <c r="A4" s="165" t="s">
        <v>49</v>
      </c>
      <c r="B4" s="64" t="s">
        <v>100</v>
      </c>
      <c r="C4" s="64" t="s">
        <v>152</v>
      </c>
      <c r="D4" s="516"/>
    </row>
    <row r="5" spans="1:20" ht="15.75" thickBot="1" x14ac:dyDescent="0.3">
      <c r="A5" s="164"/>
      <c r="B5" s="164"/>
      <c r="C5" s="164"/>
      <c r="D5" s="164"/>
      <c r="E5" s="164"/>
      <c r="L5" s="59">
        <v>4</v>
      </c>
      <c r="M5" s="60" t="s">
        <v>20</v>
      </c>
      <c r="N5" s="60" t="s">
        <v>132</v>
      </c>
      <c r="O5" s="60" t="s">
        <v>153</v>
      </c>
      <c r="P5" s="180">
        <v>10239.072</v>
      </c>
      <c r="R5" s="181" t="s">
        <v>98</v>
      </c>
      <c r="S5" s="66">
        <f>SUM(P5:P31)</f>
        <v>1264205.3918000001</v>
      </c>
    </row>
    <row r="6" spans="1:20" ht="15.75" thickBot="1" x14ac:dyDescent="0.3">
      <c r="A6" s="59">
        <v>1</v>
      </c>
      <c r="B6" s="60" t="s">
        <v>19</v>
      </c>
      <c r="C6" s="60" t="s">
        <v>132</v>
      </c>
      <c r="D6" s="60" t="s">
        <v>153</v>
      </c>
      <c r="E6" s="61">
        <v>12643.584000000001</v>
      </c>
      <c r="G6" s="181" t="s">
        <v>174</v>
      </c>
      <c r="H6" s="66">
        <f>SUM(E6:E96)</f>
        <v>598032.21510000003</v>
      </c>
      <c r="L6" s="59">
        <v>5</v>
      </c>
      <c r="M6" s="60" t="s">
        <v>20</v>
      </c>
      <c r="N6" s="60" t="s">
        <v>132</v>
      </c>
      <c r="O6" s="60" t="s">
        <v>154</v>
      </c>
      <c r="P6" s="180">
        <v>1101.741</v>
      </c>
      <c r="S6" s="66">
        <f>SUM(P5,P8,P12,P16,P22,P24,P27,P30)</f>
        <v>44097.620199999998</v>
      </c>
      <c r="T6" s="66">
        <f>S6*100/S5</f>
        <v>3.488168970487695</v>
      </c>
    </row>
    <row r="7" spans="1:20" ht="15.75" thickBot="1" x14ac:dyDescent="0.3">
      <c r="A7" s="59">
        <v>2</v>
      </c>
      <c r="B7" s="60" t="s">
        <v>19</v>
      </c>
      <c r="C7" s="60" t="s">
        <v>132</v>
      </c>
      <c r="D7" s="60" t="s">
        <v>154</v>
      </c>
      <c r="E7" s="61">
        <v>1666.1890000000001</v>
      </c>
      <c r="G7" s="181" t="s">
        <v>175</v>
      </c>
      <c r="H7">
        <f>SUM(E6,E17,E30,E42,E76,E83,E95)</f>
        <v>53688.785599999988</v>
      </c>
      <c r="I7" s="66">
        <f>H7*100/H6</f>
        <v>8.9775741581116009</v>
      </c>
      <c r="L7" s="59">
        <v>6</v>
      </c>
      <c r="M7" s="60" t="s">
        <v>20</v>
      </c>
      <c r="N7" s="60" t="s">
        <v>132</v>
      </c>
      <c r="O7" s="65" t="s">
        <v>53</v>
      </c>
      <c r="P7" s="180">
        <v>35901.847000000002</v>
      </c>
    </row>
    <row r="8" spans="1:20" ht="15.75" thickBot="1" x14ac:dyDescent="0.3">
      <c r="A8" s="59">
        <v>3</v>
      </c>
      <c r="B8" s="60" t="s">
        <v>19</v>
      </c>
      <c r="C8" s="60" t="s">
        <v>132</v>
      </c>
      <c r="D8" s="65" t="s">
        <v>53</v>
      </c>
      <c r="E8" s="61">
        <v>39763.495000000003</v>
      </c>
      <c r="L8" s="59">
        <v>5</v>
      </c>
      <c r="M8" s="60" t="s">
        <v>20</v>
      </c>
      <c r="N8" s="60" t="s">
        <v>132</v>
      </c>
      <c r="O8" s="60" t="s">
        <v>153</v>
      </c>
      <c r="P8" s="180">
        <v>8842.6560000000009</v>
      </c>
    </row>
    <row r="9" spans="1:20" ht="15.75" thickBot="1" x14ac:dyDescent="0.3">
      <c r="L9" s="59">
        <v>6</v>
      </c>
      <c r="M9" s="60" t="s">
        <v>20</v>
      </c>
      <c r="N9" s="60" t="s">
        <v>132</v>
      </c>
      <c r="O9" s="60" t="s">
        <v>154</v>
      </c>
      <c r="P9" s="180">
        <v>8229.2929999999997</v>
      </c>
    </row>
    <row r="10" spans="1:20" ht="15.75" thickBot="1" x14ac:dyDescent="0.3">
      <c r="L10" s="59">
        <v>7</v>
      </c>
      <c r="M10" s="60" t="s">
        <v>20</v>
      </c>
      <c r="N10" s="60" t="s">
        <v>132</v>
      </c>
      <c r="O10" s="60" t="s">
        <v>157</v>
      </c>
      <c r="P10" s="180">
        <v>1509.329</v>
      </c>
    </row>
    <row r="11" spans="1:20" ht="15.75" thickBot="1" x14ac:dyDescent="0.3">
      <c r="L11" s="59">
        <v>8</v>
      </c>
      <c r="M11" s="60" t="s">
        <v>20</v>
      </c>
      <c r="N11" s="60" t="s">
        <v>132</v>
      </c>
      <c r="O11" s="65" t="s">
        <v>53</v>
      </c>
      <c r="P11" s="180">
        <v>370043.51699999999</v>
      </c>
    </row>
    <row r="12" spans="1:20" ht="15.75" thickBot="1" x14ac:dyDescent="0.3">
      <c r="L12" s="59">
        <v>5</v>
      </c>
      <c r="M12" s="60" t="s">
        <v>20</v>
      </c>
      <c r="N12" s="60" t="s">
        <v>132</v>
      </c>
      <c r="O12" s="60" t="s">
        <v>153</v>
      </c>
      <c r="P12" s="180">
        <v>7049.6570000000002</v>
      </c>
    </row>
    <row r="13" spans="1:20" ht="15.75" thickBot="1" x14ac:dyDescent="0.3">
      <c r="L13" s="59">
        <v>6</v>
      </c>
      <c r="M13" s="60" t="s">
        <v>20</v>
      </c>
      <c r="N13" s="60" t="s">
        <v>132</v>
      </c>
      <c r="O13" s="60" t="s">
        <v>154</v>
      </c>
      <c r="P13" s="180">
        <v>5253.5969999999998</v>
      </c>
    </row>
    <row r="14" spans="1:20" ht="23.25" thickBot="1" x14ac:dyDescent="0.3">
      <c r="A14" s="53"/>
      <c r="B14" s="164" t="s">
        <v>129</v>
      </c>
      <c r="C14" s="164" t="s">
        <v>155</v>
      </c>
      <c r="D14" s="515" t="s">
        <v>52</v>
      </c>
      <c r="L14" s="59">
        <v>7</v>
      </c>
      <c r="M14" s="60" t="s">
        <v>20</v>
      </c>
      <c r="N14" s="60" t="s">
        <v>132</v>
      </c>
      <c r="O14" s="60" t="s">
        <v>157</v>
      </c>
      <c r="P14" s="180">
        <v>1054.6089999999999</v>
      </c>
    </row>
    <row r="15" spans="1:20" ht="15.75" thickBot="1" x14ac:dyDescent="0.3">
      <c r="A15" s="165" t="s">
        <v>49</v>
      </c>
      <c r="B15" s="64" t="s">
        <v>130</v>
      </c>
      <c r="C15" s="64" t="s">
        <v>156</v>
      </c>
      <c r="D15" s="516"/>
      <c r="L15" s="59">
        <v>8</v>
      </c>
      <c r="M15" s="60" t="s">
        <v>20</v>
      </c>
      <c r="N15" s="60" t="s">
        <v>132</v>
      </c>
      <c r="O15" s="65" t="s">
        <v>53</v>
      </c>
      <c r="P15" s="180">
        <v>307237.17800000001</v>
      </c>
    </row>
    <row r="16" spans="1:20" ht="15.75" thickBot="1" x14ac:dyDescent="0.3">
      <c r="A16" s="164"/>
      <c r="B16" s="164"/>
      <c r="C16" s="164"/>
      <c r="D16" s="164"/>
      <c r="E16" s="164"/>
      <c r="L16" s="59">
        <v>5</v>
      </c>
      <c r="M16" s="60" t="s">
        <v>20</v>
      </c>
      <c r="N16" s="60" t="s">
        <v>132</v>
      </c>
      <c r="O16" s="60" t="s">
        <v>153</v>
      </c>
      <c r="P16" s="180">
        <v>11202.400100000001</v>
      </c>
    </row>
    <row r="17" spans="1:16" ht="15.75" thickBot="1" x14ac:dyDescent="0.3">
      <c r="A17" s="59">
        <v>1</v>
      </c>
      <c r="B17" s="60" t="s">
        <v>19</v>
      </c>
      <c r="C17" s="60" t="s">
        <v>132</v>
      </c>
      <c r="D17" s="60" t="s">
        <v>153</v>
      </c>
      <c r="E17" s="61">
        <v>9619.7260000000006</v>
      </c>
      <c r="L17" s="59">
        <v>6</v>
      </c>
      <c r="M17" s="60" t="s">
        <v>20</v>
      </c>
      <c r="N17" s="60" t="s">
        <v>132</v>
      </c>
      <c r="O17" s="60" t="s">
        <v>154</v>
      </c>
      <c r="P17" s="180">
        <v>6763.0419000000002</v>
      </c>
    </row>
    <row r="18" spans="1:16" ht="15.75" thickBot="1" x14ac:dyDescent="0.3">
      <c r="A18" s="59">
        <v>2</v>
      </c>
      <c r="B18" s="60" t="s">
        <v>19</v>
      </c>
      <c r="C18" s="60" t="s">
        <v>132</v>
      </c>
      <c r="D18" s="60" t="s">
        <v>154</v>
      </c>
      <c r="E18" s="61">
        <v>4167.2129999999997</v>
      </c>
      <c r="L18" s="59">
        <v>7</v>
      </c>
      <c r="M18" s="60" t="s">
        <v>20</v>
      </c>
      <c r="N18" s="60" t="s">
        <v>132</v>
      </c>
      <c r="O18" s="60" t="s">
        <v>157</v>
      </c>
      <c r="P18" s="180">
        <v>2386.7572</v>
      </c>
    </row>
    <row r="19" spans="1:16" ht="15.75" thickBot="1" x14ac:dyDescent="0.3">
      <c r="A19" s="59">
        <v>3</v>
      </c>
      <c r="B19" s="60" t="s">
        <v>19</v>
      </c>
      <c r="C19" s="60" t="s">
        <v>132</v>
      </c>
      <c r="D19" s="60" t="s">
        <v>157</v>
      </c>
      <c r="E19" s="61">
        <v>978.88199999999995</v>
      </c>
      <c r="L19" s="59">
        <v>8</v>
      </c>
      <c r="M19" s="60" t="s">
        <v>20</v>
      </c>
      <c r="N19" s="60" t="s">
        <v>132</v>
      </c>
      <c r="O19" s="65" t="s">
        <v>53</v>
      </c>
      <c r="P19" s="180">
        <v>126420.93550000001</v>
      </c>
    </row>
    <row r="20" spans="1:16" ht="15.75" thickBot="1" x14ac:dyDescent="0.3">
      <c r="A20" s="59">
        <v>4</v>
      </c>
      <c r="B20" s="60" t="s">
        <v>19</v>
      </c>
      <c r="C20" s="60" t="s">
        <v>132</v>
      </c>
      <c r="D20" s="65" t="s">
        <v>53</v>
      </c>
      <c r="E20" s="61">
        <v>147973.42800000001</v>
      </c>
      <c r="L20" s="59">
        <v>3</v>
      </c>
      <c r="M20" s="60" t="s">
        <v>20</v>
      </c>
      <c r="N20" s="60" t="s">
        <v>131</v>
      </c>
      <c r="O20" s="60" t="s">
        <v>154</v>
      </c>
      <c r="P20" s="180">
        <v>918.97</v>
      </c>
    </row>
    <row r="21" spans="1:16" ht="15.75" thickBot="1" x14ac:dyDescent="0.3">
      <c r="L21" s="59">
        <v>4</v>
      </c>
      <c r="M21" s="60" t="s">
        <v>20</v>
      </c>
      <c r="N21" s="60" t="s">
        <v>131</v>
      </c>
      <c r="O21" s="65" t="s">
        <v>53</v>
      </c>
      <c r="P21" s="180">
        <v>121065.48239999999</v>
      </c>
    </row>
    <row r="22" spans="1:16" ht="15.75" thickBot="1" x14ac:dyDescent="0.3">
      <c r="L22" s="59">
        <v>2</v>
      </c>
      <c r="M22" s="60" t="s">
        <v>20</v>
      </c>
      <c r="N22" s="60" t="s">
        <v>132</v>
      </c>
      <c r="O22" s="60" t="s">
        <v>153</v>
      </c>
      <c r="P22" s="180">
        <v>1659.0038</v>
      </c>
    </row>
    <row r="23" spans="1:16" ht="15.75" thickBot="1" x14ac:dyDescent="0.3">
      <c r="L23" s="59">
        <v>3</v>
      </c>
      <c r="M23" s="60" t="s">
        <v>20</v>
      </c>
      <c r="N23" s="60" t="s">
        <v>132</v>
      </c>
      <c r="O23" s="65" t="s">
        <v>53</v>
      </c>
      <c r="P23" s="180">
        <v>2378.7325000000001</v>
      </c>
    </row>
    <row r="24" spans="1:16" ht="15.75" thickBot="1" x14ac:dyDescent="0.3">
      <c r="L24" s="59">
        <v>1</v>
      </c>
      <c r="M24" s="60" t="s">
        <v>20</v>
      </c>
      <c r="N24" s="60" t="s">
        <v>132</v>
      </c>
      <c r="O24" s="60" t="s">
        <v>153</v>
      </c>
      <c r="P24" s="180">
        <v>1040.2719999999999</v>
      </c>
    </row>
    <row r="25" spans="1:16" ht="15.75" thickBot="1" x14ac:dyDescent="0.3">
      <c r="L25" s="59">
        <v>2</v>
      </c>
      <c r="M25" s="60" t="s">
        <v>20</v>
      </c>
      <c r="N25" s="60" t="s">
        <v>132</v>
      </c>
      <c r="O25" s="65" t="s">
        <v>53</v>
      </c>
      <c r="P25" s="180">
        <v>709.17</v>
      </c>
    </row>
    <row r="26" spans="1:16" ht="15.75" thickBot="1" x14ac:dyDescent="0.3">
      <c r="L26" s="59">
        <v>3</v>
      </c>
      <c r="M26" s="60" t="s">
        <v>20</v>
      </c>
      <c r="N26" s="60" t="s">
        <v>132</v>
      </c>
      <c r="O26" s="65" t="s">
        <v>53</v>
      </c>
      <c r="P26" s="180">
        <v>10622.9629</v>
      </c>
    </row>
    <row r="27" spans="1:16" ht="23.25" thickBot="1" x14ac:dyDescent="0.3">
      <c r="A27" s="53"/>
      <c r="B27" s="164" t="s">
        <v>101</v>
      </c>
      <c r="C27" s="164" t="s">
        <v>158</v>
      </c>
      <c r="D27" s="515" t="s">
        <v>52</v>
      </c>
      <c r="L27" s="59">
        <v>5</v>
      </c>
      <c r="M27" s="60" t="s">
        <v>20</v>
      </c>
      <c r="N27" s="60" t="s">
        <v>132</v>
      </c>
      <c r="O27" s="60" t="s">
        <v>153</v>
      </c>
      <c r="P27" s="180">
        <v>2858.8483999999999</v>
      </c>
    </row>
    <row r="28" spans="1:16" ht="15.75" thickBot="1" x14ac:dyDescent="0.3">
      <c r="A28" s="165" t="s">
        <v>49</v>
      </c>
      <c r="B28" s="64" t="s">
        <v>102</v>
      </c>
      <c r="C28" s="64" t="s">
        <v>159</v>
      </c>
      <c r="D28" s="516"/>
      <c r="L28" s="59">
        <v>6</v>
      </c>
      <c r="M28" s="60" t="s">
        <v>20</v>
      </c>
      <c r="N28" s="60" t="s">
        <v>132</v>
      </c>
      <c r="O28" s="60" t="s">
        <v>154</v>
      </c>
      <c r="P28" s="180">
        <v>5880.0883000000003</v>
      </c>
    </row>
    <row r="29" spans="1:16" ht="15.75" thickBot="1" x14ac:dyDescent="0.3">
      <c r="A29" s="164"/>
      <c r="B29" s="164"/>
      <c r="C29" s="164"/>
      <c r="D29" s="164"/>
      <c r="E29" s="164"/>
      <c r="L29" s="59">
        <v>7</v>
      </c>
      <c r="M29" s="60" t="s">
        <v>20</v>
      </c>
      <c r="N29" s="60" t="s">
        <v>132</v>
      </c>
      <c r="O29" s="65" t="s">
        <v>53</v>
      </c>
      <c r="P29" s="180">
        <v>201375.2788</v>
      </c>
    </row>
    <row r="30" spans="1:16" ht="15.75" thickBot="1" x14ac:dyDescent="0.3">
      <c r="A30" s="59">
        <v>1</v>
      </c>
      <c r="B30" s="60" t="s">
        <v>19</v>
      </c>
      <c r="C30" s="60" t="s">
        <v>132</v>
      </c>
      <c r="D30" s="60" t="s">
        <v>153</v>
      </c>
      <c r="E30" s="61">
        <v>12315.856</v>
      </c>
      <c r="L30" s="59">
        <v>3</v>
      </c>
      <c r="M30" s="60" t="s">
        <v>20</v>
      </c>
      <c r="N30" s="60" t="s">
        <v>132</v>
      </c>
      <c r="O30" s="60" t="s">
        <v>153</v>
      </c>
      <c r="P30" s="180">
        <v>1205.7109</v>
      </c>
    </row>
    <row r="31" spans="1:16" ht="15.75" thickBot="1" x14ac:dyDescent="0.3">
      <c r="A31" s="59">
        <v>2</v>
      </c>
      <c r="B31" s="60" t="s">
        <v>19</v>
      </c>
      <c r="C31" s="60" t="s">
        <v>132</v>
      </c>
      <c r="D31" s="60" t="s">
        <v>154</v>
      </c>
      <c r="E31" s="61">
        <v>3050.4209999999998</v>
      </c>
      <c r="L31" s="59">
        <v>4</v>
      </c>
      <c r="M31" s="60" t="s">
        <v>20</v>
      </c>
      <c r="N31" s="60" t="s">
        <v>132</v>
      </c>
      <c r="O31" s="65" t="s">
        <v>53</v>
      </c>
      <c r="P31" s="180">
        <v>11255.241099999999</v>
      </c>
    </row>
    <row r="32" spans="1:16" ht="15.75" thickBot="1" x14ac:dyDescent="0.3">
      <c r="A32" s="59">
        <v>3</v>
      </c>
      <c r="B32" s="60" t="s">
        <v>19</v>
      </c>
      <c r="C32" s="60" t="s">
        <v>132</v>
      </c>
      <c r="D32" s="60" t="s">
        <v>157</v>
      </c>
      <c r="E32" s="61">
        <v>1127.3389999999999</v>
      </c>
    </row>
    <row r="33" spans="1:5" ht="15.75" thickBot="1" x14ac:dyDescent="0.3">
      <c r="A33" s="59">
        <v>4</v>
      </c>
      <c r="B33" s="60" t="s">
        <v>19</v>
      </c>
      <c r="C33" s="60" t="s">
        <v>132</v>
      </c>
      <c r="D33" s="65" t="s">
        <v>53</v>
      </c>
      <c r="E33" s="61">
        <v>157129.766</v>
      </c>
    </row>
    <row r="39" spans="1:5" ht="22.5" x14ac:dyDescent="0.25">
      <c r="A39" s="53"/>
      <c r="B39" s="164" t="s">
        <v>103</v>
      </c>
      <c r="C39" s="164" t="s">
        <v>160</v>
      </c>
      <c r="D39" s="515" t="s">
        <v>52</v>
      </c>
    </row>
    <row r="40" spans="1:5" ht="15.75" thickBot="1" x14ac:dyDescent="0.3">
      <c r="A40" s="165" t="s">
        <v>49</v>
      </c>
      <c r="B40" s="64" t="s">
        <v>104</v>
      </c>
      <c r="C40" s="64" t="s">
        <v>161</v>
      </c>
      <c r="D40" s="516"/>
    </row>
    <row r="41" spans="1:5" x14ac:dyDescent="0.25">
      <c r="A41" s="164"/>
      <c r="B41" s="164"/>
      <c r="C41" s="164"/>
      <c r="D41" s="164"/>
      <c r="E41" s="164"/>
    </row>
    <row r="42" spans="1:5" ht="15.75" thickBot="1" x14ac:dyDescent="0.3">
      <c r="A42" s="59">
        <v>1</v>
      </c>
      <c r="B42" s="60" t="s">
        <v>19</v>
      </c>
      <c r="C42" s="60" t="s">
        <v>132</v>
      </c>
      <c r="D42" s="60" t="s">
        <v>153</v>
      </c>
      <c r="E42" s="61">
        <v>16792.704300000001</v>
      </c>
    </row>
    <row r="43" spans="1:5" ht="15.75" thickBot="1" x14ac:dyDescent="0.3">
      <c r="A43" s="59">
        <v>2</v>
      </c>
      <c r="B43" s="60" t="s">
        <v>19</v>
      </c>
      <c r="C43" s="60" t="s">
        <v>132</v>
      </c>
      <c r="D43" s="60" t="s">
        <v>154</v>
      </c>
      <c r="E43" s="61">
        <v>3432.6390000000001</v>
      </c>
    </row>
    <row r="44" spans="1:5" ht="15.75" thickBot="1" x14ac:dyDescent="0.3">
      <c r="A44" s="59">
        <v>3</v>
      </c>
      <c r="B44" s="60" t="s">
        <v>19</v>
      </c>
      <c r="C44" s="60" t="s">
        <v>132</v>
      </c>
      <c r="D44" s="60" t="s">
        <v>157</v>
      </c>
      <c r="E44" s="61">
        <v>399.87349999999998</v>
      </c>
    </row>
    <row r="45" spans="1:5" ht="15.75" thickBot="1" x14ac:dyDescent="0.3">
      <c r="A45" s="59">
        <v>4</v>
      </c>
      <c r="B45" s="60" t="s">
        <v>19</v>
      </c>
      <c r="C45" s="60" t="s">
        <v>132</v>
      </c>
      <c r="D45" s="65" t="s">
        <v>53</v>
      </c>
      <c r="E45" s="61">
        <v>67600.402400000006</v>
      </c>
    </row>
    <row r="51" spans="1:5" ht="22.5" x14ac:dyDescent="0.25">
      <c r="A51" s="53"/>
      <c r="B51" s="164" t="s">
        <v>105</v>
      </c>
      <c r="C51" s="164" t="s">
        <v>162</v>
      </c>
      <c r="D51" s="515" t="s">
        <v>52</v>
      </c>
    </row>
    <row r="52" spans="1:5" ht="15.75" thickBot="1" x14ac:dyDescent="0.3">
      <c r="A52" s="165" t="s">
        <v>49</v>
      </c>
      <c r="B52" s="64" t="s">
        <v>106</v>
      </c>
      <c r="C52" s="64" t="s">
        <v>163</v>
      </c>
      <c r="D52" s="516"/>
    </row>
    <row r="53" spans="1:5" x14ac:dyDescent="0.25">
      <c r="A53" s="164"/>
      <c r="B53" s="164"/>
      <c r="C53" s="164"/>
      <c r="D53" s="164"/>
      <c r="E53" s="164"/>
    </row>
    <row r="54" spans="1:5" ht="15.75" thickBot="1" x14ac:dyDescent="0.3">
      <c r="A54" s="59">
        <v>1</v>
      </c>
      <c r="B54" s="60" t="s">
        <v>19</v>
      </c>
      <c r="C54" s="60" t="s">
        <v>131</v>
      </c>
      <c r="D54" s="60" t="s">
        <v>154</v>
      </c>
      <c r="E54" s="61">
        <v>226.80459999999999</v>
      </c>
    </row>
    <row r="55" spans="1:5" ht="15.75" thickBot="1" x14ac:dyDescent="0.3">
      <c r="A55" s="59">
        <v>2</v>
      </c>
      <c r="B55" s="60" t="s">
        <v>19</v>
      </c>
      <c r="C55" s="60" t="s">
        <v>131</v>
      </c>
      <c r="D55" s="65" t="s">
        <v>53</v>
      </c>
      <c r="E55" s="61">
        <v>42072.053399999997</v>
      </c>
    </row>
    <row r="59" spans="1:5" ht="22.5" x14ac:dyDescent="0.25">
      <c r="A59" s="53"/>
      <c r="B59" s="164" t="s">
        <v>64</v>
      </c>
      <c r="C59" s="164" t="s">
        <v>164</v>
      </c>
      <c r="D59" s="515" t="s">
        <v>52</v>
      </c>
    </row>
    <row r="60" spans="1:5" ht="15.75" thickBot="1" x14ac:dyDescent="0.3">
      <c r="A60" s="165" t="s">
        <v>49</v>
      </c>
      <c r="B60" s="64" t="s">
        <v>65</v>
      </c>
      <c r="C60" s="64" t="s">
        <v>165</v>
      </c>
      <c r="D60" s="516"/>
    </row>
    <row r="61" spans="1:5" x14ac:dyDescent="0.25">
      <c r="A61" s="164"/>
      <c r="B61" s="164"/>
      <c r="C61" s="164"/>
      <c r="D61" s="164"/>
      <c r="E61" s="164"/>
    </row>
    <row r="62" spans="1:5" ht="15.75" thickBot="1" x14ac:dyDescent="0.3">
      <c r="A62" s="59">
        <v>1</v>
      </c>
      <c r="B62" s="60" t="s">
        <v>19</v>
      </c>
      <c r="C62" s="60" t="s">
        <v>132</v>
      </c>
      <c r="D62" s="65" t="s">
        <v>53</v>
      </c>
      <c r="E62" s="61">
        <v>511.09710000000001</v>
      </c>
    </row>
    <row r="66" spans="1:5" ht="22.5" x14ac:dyDescent="0.25">
      <c r="A66" s="53"/>
      <c r="B66" s="164" t="s">
        <v>62</v>
      </c>
      <c r="C66" s="164" t="s">
        <v>166</v>
      </c>
      <c r="D66" s="515" t="s">
        <v>52</v>
      </c>
    </row>
    <row r="67" spans="1:5" ht="15.75" thickBot="1" x14ac:dyDescent="0.3">
      <c r="A67" s="165" t="s">
        <v>49</v>
      </c>
      <c r="B67" s="64" t="s">
        <v>63</v>
      </c>
      <c r="C67" s="64" t="s">
        <v>167</v>
      </c>
      <c r="D67" s="516"/>
    </row>
    <row r="68" spans="1:5" x14ac:dyDescent="0.25">
      <c r="A68" s="164"/>
      <c r="B68" s="164"/>
      <c r="C68" s="164"/>
      <c r="D68" s="164"/>
      <c r="E68" s="164"/>
    </row>
    <row r="73" spans="1:5" ht="22.5" x14ac:dyDescent="0.25">
      <c r="A73" s="53"/>
      <c r="B73" s="164" t="s">
        <v>60</v>
      </c>
      <c r="C73" s="164" t="s">
        <v>168</v>
      </c>
      <c r="D73" s="515" t="s">
        <v>52</v>
      </c>
    </row>
    <row r="74" spans="1:5" ht="15.75" thickBot="1" x14ac:dyDescent="0.3">
      <c r="A74" s="165" t="s">
        <v>49</v>
      </c>
      <c r="B74" s="64" t="s">
        <v>61</v>
      </c>
      <c r="C74" s="64" t="s">
        <v>169</v>
      </c>
      <c r="D74" s="516"/>
    </row>
    <row r="75" spans="1:5" x14ac:dyDescent="0.25">
      <c r="A75" s="164"/>
      <c r="B75" s="164"/>
      <c r="C75" s="164"/>
      <c r="D75" s="164"/>
      <c r="E75" s="164"/>
    </row>
    <row r="76" spans="1:5" ht="15.75" thickBot="1" x14ac:dyDescent="0.3">
      <c r="A76" s="59">
        <v>1</v>
      </c>
      <c r="B76" s="60" t="s">
        <v>19</v>
      </c>
      <c r="C76" s="60" t="s">
        <v>132</v>
      </c>
      <c r="D76" s="60" t="s">
        <v>153</v>
      </c>
      <c r="E76" s="61">
        <v>326.4511</v>
      </c>
    </row>
    <row r="77" spans="1:5" ht="15.75" thickBot="1" x14ac:dyDescent="0.3">
      <c r="A77" s="59">
        <v>2</v>
      </c>
      <c r="B77" s="60" t="s">
        <v>19</v>
      </c>
      <c r="C77" s="60" t="s">
        <v>132</v>
      </c>
      <c r="D77" s="65" t="s">
        <v>53</v>
      </c>
      <c r="E77" s="61">
        <v>4788.9903999999997</v>
      </c>
    </row>
    <row r="80" spans="1:5" ht="22.5" x14ac:dyDescent="0.25">
      <c r="A80" s="53"/>
      <c r="B80" s="164" t="s">
        <v>57</v>
      </c>
      <c r="C80" s="164" t="s">
        <v>170</v>
      </c>
      <c r="D80" s="515" t="s">
        <v>52</v>
      </c>
    </row>
    <row r="81" spans="1:5" ht="15.75" thickBot="1" x14ac:dyDescent="0.3">
      <c r="A81" s="165" t="s">
        <v>49</v>
      </c>
      <c r="B81" s="64" t="s">
        <v>58</v>
      </c>
      <c r="C81" s="64" t="s">
        <v>171</v>
      </c>
      <c r="D81" s="516"/>
    </row>
    <row r="82" spans="1:5" x14ac:dyDescent="0.25">
      <c r="A82" s="164"/>
      <c r="B82" s="164"/>
      <c r="C82" s="164"/>
      <c r="D82" s="164"/>
      <c r="E82" s="164"/>
    </row>
    <row r="83" spans="1:5" ht="15.75" thickBot="1" x14ac:dyDescent="0.3">
      <c r="A83" s="59">
        <v>1</v>
      </c>
      <c r="B83" s="60" t="s">
        <v>19</v>
      </c>
      <c r="C83" s="60" t="s">
        <v>132</v>
      </c>
      <c r="D83" s="60" t="s">
        <v>153</v>
      </c>
      <c r="E83" s="61">
        <v>1752.7999</v>
      </c>
    </row>
    <row r="84" spans="1:5" ht="15.75" thickBot="1" x14ac:dyDescent="0.3">
      <c r="A84" s="59">
        <v>2</v>
      </c>
      <c r="B84" s="60" t="s">
        <v>19</v>
      </c>
      <c r="C84" s="60" t="s">
        <v>132</v>
      </c>
      <c r="D84" s="60" t="s">
        <v>154</v>
      </c>
      <c r="E84" s="61">
        <v>628.15890000000002</v>
      </c>
    </row>
    <row r="85" spans="1:5" ht="15.75" thickBot="1" x14ac:dyDescent="0.3">
      <c r="A85" s="59">
        <v>3</v>
      </c>
      <c r="B85" s="60" t="s">
        <v>19</v>
      </c>
      <c r="C85" s="60" t="s">
        <v>132</v>
      </c>
      <c r="D85" s="60" t="s">
        <v>157</v>
      </c>
      <c r="E85" s="61">
        <v>572.06039999999996</v>
      </c>
    </row>
    <row r="86" spans="1:5" ht="15.75" thickBot="1" x14ac:dyDescent="0.3">
      <c r="A86" s="59">
        <v>4</v>
      </c>
      <c r="B86" s="60" t="s">
        <v>19</v>
      </c>
      <c r="C86" s="60" t="s">
        <v>132</v>
      </c>
      <c r="D86" s="65" t="s">
        <v>53</v>
      </c>
      <c r="E86" s="61">
        <v>60104.134100000003</v>
      </c>
    </row>
    <row r="92" spans="1:5" ht="22.5" x14ac:dyDescent="0.25">
      <c r="A92" s="53"/>
      <c r="B92" s="164" t="s">
        <v>55</v>
      </c>
      <c r="C92" s="164" t="s">
        <v>172</v>
      </c>
      <c r="D92" s="515" t="s">
        <v>52</v>
      </c>
    </row>
    <row r="93" spans="1:5" ht="15.75" thickBot="1" x14ac:dyDescent="0.3">
      <c r="A93" s="165" t="s">
        <v>49</v>
      </c>
      <c r="B93" s="64" t="s">
        <v>56</v>
      </c>
      <c r="C93" s="64" t="s">
        <v>173</v>
      </c>
      <c r="D93" s="516"/>
    </row>
    <row r="94" spans="1:5" x14ac:dyDescent="0.25">
      <c r="A94" s="164"/>
      <c r="B94" s="164"/>
      <c r="C94" s="164"/>
      <c r="D94" s="164"/>
      <c r="E94" s="164"/>
    </row>
    <row r="95" spans="1:5" ht="15.75" thickBot="1" x14ac:dyDescent="0.3">
      <c r="A95" s="59">
        <v>1</v>
      </c>
      <c r="B95" s="60" t="s">
        <v>19</v>
      </c>
      <c r="C95" s="60" t="s">
        <v>132</v>
      </c>
      <c r="D95" s="60" t="s">
        <v>153</v>
      </c>
      <c r="E95" s="61">
        <v>237.6643</v>
      </c>
    </row>
    <row r="96" spans="1:5" ht="15.75" thickBot="1" x14ac:dyDescent="0.3">
      <c r="A96" s="59">
        <v>2</v>
      </c>
      <c r="B96" s="60" t="s">
        <v>19</v>
      </c>
      <c r="C96" s="60" t="s">
        <v>132</v>
      </c>
      <c r="D96" s="65" t="s">
        <v>53</v>
      </c>
      <c r="E96" s="61">
        <v>8150.4826999999996</v>
      </c>
    </row>
  </sheetData>
  <mergeCells count="10">
    <mergeCell ref="D66:D67"/>
    <mergeCell ref="D73:D74"/>
    <mergeCell ref="D80:D81"/>
    <mergeCell ref="D92:D93"/>
    <mergeCell ref="D3:D4"/>
    <mergeCell ref="D14:D15"/>
    <mergeCell ref="D27:D28"/>
    <mergeCell ref="D39:D40"/>
    <mergeCell ref="D51:D52"/>
    <mergeCell ref="D59:D6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L53"/>
  <sheetViews>
    <sheetView topLeftCell="B1" zoomScale="70" zoomScaleNormal="70" workbookViewId="0">
      <selection activeCell="F23" sqref="F23"/>
    </sheetView>
  </sheetViews>
  <sheetFormatPr baseColWidth="10" defaultColWidth="11.42578125" defaultRowHeight="15" x14ac:dyDescent="0.25"/>
  <cols>
    <col min="1" max="1" width="35.140625" style="67" customWidth="1"/>
    <col min="2" max="2" width="71.5703125" style="67" customWidth="1"/>
    <col min="3" max="4" width="31.28515625" style="67" customWidth="1"/>
    <col min="5" max="5" width="22.28515625" style="67" customWidth="1"/>
    <col min="6" max="8" width="18.140625" style="67" customWidth="1"/>
    <col min="9" max="10" width="20.5703125" style="67" customWidth="1"/>
    <col min="11" max="11" width="29.7109375" style="67" customWidth="1"/>
    <col min="12" max="12" width="38.5703125" style="67" customWidth="1"/>
    <col min="13" max="16384" width="11.42578125" style="67"/>
  </cols>
  <sheetData>
    <row r="1" spans="1:12" x14ac:dyDescent="0.25">
      <c r="A1" s="67" t="s">
        <v>66</v>
      </c>
    </row>
    <row r="2" spans="1:12" x14ac:dyDescent="0.25">
      <c r="A2" s="67" t="s">
        <v>67</v>
      </c>
    </row>
    <row r="3" spans="1:12" x14ac:dyDescent="0.25">
      <c r="A3" s="67" t="s">
        <v>68</v>
      </c>
    </row>
    <row r="4" spans="1:12" x14ac:dyDescent="0.25">
      <c r="A4" s="67" t="s">
        <v>69</v>
      </c>
    </row>
    <row r="5" spans="1:12" x14ac:dyDescent="0.25">
      <c r="A5" s="67" t="s">
        <v>70</v>
      </c>
    </row>
    <row r="6" spans="1:12" ht="29.25" customHeight="1" x14ac:dyDescent="0.25">
      <c r="B6" s="68"/>
      <c r="C6" s="504" t="s">
        <v>71</v>
      </c>
      <c r="D6" s="504"/>
      <c r="E6" s="507" t="s">
        <v>72</v>
      </c>
      <c r="F6" s="508"/>
      <c r="G6" s="507" t="s">
        <v>73</v>
      </c>
      <c r="H6" s="508"/>
      <c r="I6" s="502" t="s">
        <v>74</v>
      </c>
      <c r="J6" s="502"/>
      <c r="K6" s="502"/>
      <c r="L6" s="502"/>
    </row>
    <row r="7" spans="1:12" ht="58.5" customHeight="1" x14ac:dyDescent="0.25">
      <c r="B7" s="68"/>
      <c r="C7" s="69" t="s">
        <v>1</v>
      </c>
      <c r="D7" s="69" t="s">
        <v>2</v>
      </c>
      <c r="E7" s="70" t="s">
        <v>1</v>
      </c>
      <c r="F7" s="71" t="s">
        <v>2</v>
      </c>
      <c r="G7" s="70" t="s">
        <v>1</v>
      </c>
      <c r="H7" s="71" t="s">
        <v>2</v>
      </c>
      <c r="I7" s="72" t="s">
        <v>1</v>
      </c>
      <c r="J7" s="72" t="s">
        <v>2</v>
      </c>
      <c r="K7" s="72" t="s">
        <v>8</v>
      </c>
      <c r="L7" s="72" t="s">
        <v>9</v>
      </c>
    </row>
    <row r="8" spans="1:12" x14ac:dyDescent="0.25">
      <c r="B8" s="73" t="s">
        <v>0</v>
      </c>
      <c r="C8" s="74">
        <v>198</v>
      </c>
      <c r="D8" s="74">
        <v>75154.84</v>
      </c>
      <c r="E8" s="75">
        <v>220</v>
      </c>
      <c r="F8" s="76">
        <v>91282.2788</v>
      </c>
      <c r="G8" s="76"/>
      <c r="H8" s="76"/>
      <c r="I8" s="77">
        <v>126</v>
      </c>
      <c r="J8" s="73">
        <v>54073.267899999999</v>
      </c>
      <c r="K8" s="77">
        <v>59.237421119245766</v>
      </c>
      <c r="L8" s="77">
        <v>71.952380000000005</v>
      </c>
    </row>
    <row r="9" spans="1:12" x14ac:dyDescent="0.25">
      <c r="B9" s="68" t="s">
        <v>75</v>
      </c>
      <c r="C9" s="68">
        <v>500</v>
      </c>
      <c r="D9" s="68">
        <v>196306.6</v>
      </c>
      <c r="E9" s="79">
        <f>SUM(E10,E14)</f>
        <v>609</v>
      </c>
      <c r="F9" s="79">
        <f>SUM(F10,F14)</f>
        <v>261929.90929999997</v>
      </c>
      <c r="G9" s="79"/>
      <c r="H9" s="79">
        <f>SUM(H10,H14)</f>
        <v>206930.08249999996</v>
      </c>
      <c r="I9" s="78">
        <f>SUM(I10,I14)</f>
        <v>196</v>
      </c>
      <c r="J9" s="78">
        <f>SUM(J10,J14)</f>
        <v>77071.538700000005</v>
      </c>
      <c r="K9" s="80">
        <f>J9*100/F9</f>
        <v>29.424489515523994</v>
      </c>
      <c r="L9" s="78">
        <f>J9*100/H9</f>
        <v>37.245207544920405</v>
      </c>
    </row>
    <row r="10" spans="1:12" ht="27.75" customHeight="1" x14ac:dyDescent="0.25">
      <c r="B10" s="81" t="s">
        <v>76</v>
      </c>
      <c r="C10" s="81">
        <v>62</v>
      </c>
      <c r="D10" s="81">
        <v>24903.48</v>
      </c>
      <c r="E10" s="82">
        <f>SUM(E11:E13)</f>
        <v>105</v>
      </c>
      <c r="F10" s="82">
        <f>SUM(F11:F13)</f>
        <v>49101.144</v>
      </c>
      <c r="G10" s="82"/>
      <c r="H10" s="82">
        <f>SUM(H11:H13)</f>
        <v>29209.447</v>
      </c>
      <c r="I10" s="80">
        <f>SUM(I11:I13)</f>
        <v>13</v>
      </c>
      <c r="J10" s="80">
        <f>SUM(J11:J13)</f>
        <v>5626.5387000000001</v>
      </c>
      <c r="K10" s="80">
        <f>J10*100/F10</f>
        <v>11.45907863165062</v>
      </c>
      <c r="L10" s="83">
        <f>J10*100/H10</f>
        <v>19.262736127801393</v>
      </c>
    </row>
    <row r="11" spans="1:12" x14ac:dyDescent="0.25">
      <c r="B11" s="84" t="s">
        <v>77</v>
      </c>
      <c r="C11" s="84">
        <v>23</v>
      </c>
      <c r="D11" s="84">
        <v>7935.5510000000004</v>
      </c>
      <c r="E11" s="85">
        <v>24</v>
      </c>
      <c r="F11" s="86">
        <v>10582.7649</v>
      </c>
      <c r="G11" s="86"/>
      <c r="H11" s="86">
        <v>4595.6745000000001</v>
      </c>
      <c r="I11" s="84">
        <v>1</v>
      </c>
      <c r="J11" s="84">
        <v>511.09710000000001</v>
      </c>
      <c r="K11" s="84">
        <v>4.8295233318468593</v>
      </c>
      <c r="L11" s="87">
        <v>11.121259999999999</v>
      </c>
    </row>
    <row r="12" spans="1:12" x14ac:dyDescent="0.25">
      <c r="B12" s="84" t="s">
        <v>78</v>
      </c>
      <c r="C12" s="84">
        <v>18</v>
      </c>
      <c r="D12" s="84">
        <v>6820.5690000000004</v>
      </c>
      <c r="E12" s="85">
        <v>21</v>
      </c>
      <c r="F12" s="86">
        <v>9891.3791000000001</v>
      </c>
      <c r="G12" s="86"/>
      <c r="H12" s="86">
        <v>4387.2941000000001</v>
      </c>
      <c r="I12" s="84">
        <v>0</v>
      </c>
      <c r="J12" s="84">
        <v>0</v>
      </c>
      <c r="K12" s="84">
        <v>0</v>
      </c>
      <c r="L12" s="87">
        <v>0</v>
      </c>
    </row>
    <row r="13" spans="1:12" x14ac:dyDescent="0.25">
      <c r="B13" s="84" t="s">
        <v>79</v>
      </c>
      <c r="C13" s="84">
        <v>54</v>
      </c>
      <c r="D13" s="84">
        <v>22913.49</v>
      </c>
      <c r="E13" s="85">
        <v>60</v>
      </c>
      <c r="F13" s="86">
        <v>28627</v>
      </c>
      <c r="G13" s="86"/>
      <c r="H13" s="86">
        <v>20226.4784</v>
      </c>
      <c r="I13" s="84">
        <v>12</v>
      </c>
      <c r="J13" s="84">
        <v>5115.4416000000001</v>
      </c>
      <c r="K13" s="84">
        <v>25.290816813667377</v>
      </c>
      <c r="L13" s="87">
        <v>25.29082</v>
      </c>
    </row>
    <row r="14" spans="1:12" ht="30" x14ac:dyDescent="0.25">
      <c r="B14" s="88" t="s">
        <v>80</v>
      </c>
      <c r="C14" s="88">
        <v>464</v>
      </c>
      <c r="D14" s="88">
        <v>182061.14</v>
      </c>
      <c r="E14" s="89">
        <f>SUM(E15:E16)</f>
        <v>504</v>
      </c>
      <c r="F14" s="89">
        <f>SUM(F15:F16)</f>
        <v>212828.76529999997</v>
      </c>
      <c r="G14" s="89"/>
      <c r="H14" s="89">
        <f>SUM(H15:H16)</f>
        <v>177720.63549999997</v>
      </c>
      <c r="I14" s="90">
        <f>SUM(I15:I16)</f>
        <v>183</v>
      </c>
      <c r="J14" s="90">
        <f>SUM(J15:J16)</f>
        <v>71445</v>
      </c>
      <c r="K14" s="90">
        <f>J14*100/F14</f>
        <v>33.569240463943999</v>
      </c>
      <c r="L14" s="68">
        <f>J14*100/H14</f>
        <v>40.200734033499451</v>
      </c>
    </row>
    <row r="15" spans="1:12" x14ac:dyDescent="0.25">
      <c r="B15" s="91" t="s">
        <v>81</v>
      </c>
      <c r="C15" s="91">
        <v>416</v>
      </c>
      <c r="D15" s="91">
        <v>163983.54</v>
      </c>
      <c r="E15" s="92">
        <v>420</v>
      </c>
      <c r="F15" s="93">
        <v>177183.13429999998</v>
      </c>
      <c r="G15" s="93"/>
      <c r="H15" s="93">
        <v>149546.32699999999</v>
      </c>
      <c r="I15" s="91">
        <v>163</v>
      </c>
      <c r="J15" s="91">
        <v>63057</v>
      </c>
      <c r="K15" s="91">
        <v>35.588601730700958</v>
      </c>
      <c r="L15" s="94">
        <v>42.16563</v>
      </c>
    </row>
    <row r="16" spans="1:12" x14ac:dyDescent="0.25">
      <c r="B16" s="91" t="s">
        <v>82</v>
      </c>
      <c r="C16" s="91">
        <v>75</v>
      </c>
      <c r="D16" s="91">
        <v>30737.89</v>
      </c>
      <c r="E16" s="92">
        <v>84</v>
      </c>
      <c r="F16" s="93">
        <v>35645.631000000001</v>
      </c>
      <c r="G16" s="93"/>
      <c r="H16" s="93">
        <v>28174.308499999999</v>
      </c>
      <c r="I16" s="91">
        <v>20</v>
      </c>
      <c r="J16" s="91">
        <v>8388</v>
      </c>
      <c r="K16" s="91">
        <v>23.531635616157278</v>
      </c>
      <c r="L16" s="94">
        <v>29.77233</v>
      </c>
    </row>
    <row r="17" spans="1:12" x14ac:dyDescent="0.25">
      <c r="B17" s="68" t="s">
        <v>4</v>
      </c>
      <c r="C17" s="68">
        <v>692</v>
      </c>
      <c r="D17" s="68">
        <v>263642.5</v>
      </c>
      <c r="E17" s="89">
        <v>715</v>
      </c>
      <c r="F17" s="95">
        <v>287101.39140000002</v>
      </c>
      <c r="G17" s="95"/>
      <c r="H17" s="95"/>
      <c r="I17" s="68">
        <v>410</v>
      </c>
      <c r="J17" s="68">
        <v>162739.24950000001</v>
      </c>
      <c r="K17" s="68">
        <v>56.683546083294949</v>
      </c>
      <c r="L17" s="68">
        <v>71.312600000000003</v>
      </c>
    </row>
    <row r="18" spans="1:12" x14ac:dyDescent="0.25">
      <c r="B18" s="68" t="s">
        <v>5</v>
      </c>
      <c r="C18" s="68">
        <v>885</v>
      </c>
      <c r="D18" s="68">
        <v>336396.4</v>
      </c>
      <c r="E18" s="89">
        <v>912</v>
      </c>
      <c r="F18" s="95">
        <v>367179.505</v>
      </c>
      <c r="G18" s="95"/>
      <c r="H18" s="95"/>
      <c r="I18" s="68">
        <v>427</v>
      </c>
      <c r="J18" s="68">
        <v>173623.38200000001</v>
      </c>
      <c r="K18" s="68">
        <v>47.28569531679063</v>
      </c>
      <c r="L18" s="68">
        <v>55.636699999999998</v>
      </c>
    </row>
    <row r="19" spans="1:12" x14ac:dyDescent="0.25">
      <c r="B19" s="68" t="s">
        <v>6</v>
      </c>
      <c r="C19" s="68">
        <v>416</v>
      </c>
      <c r="D19" s="68">
        <v>158704.23000000001</v>
      </c>
      <c r="E19" s="89">
        <v>439</v>
      </c>
      <c r="F19" s="95">
        <v>174764.62860000003</v>
      </c>
      <c r="G19" s="95"/>
      <c r="H19" s="95"/>
      <c r="I19" s="68">
        <v>221</v>
      </c>
      <c r="J19" s="68">
        <v>88225.619099999996</v>
      </c>
      <c r="K19" s="68">
        <v>50.482537460100204</v>
      </c>
      <c r="L19" s="68">
        <v>58.5289</v>
      </c>
    </row>
    <row r="20" spans="1:12" x14ac:dyDescent="0.25">
      <c r="B20" s="68" t="s">
        <v>7</v>
      </c>
      <c r="C20" s="68">
        <v>310</v>
      </c>
      <c r="D20" s="68">
        <v>128056.4</v>
      </c>
      <c r="E20" s="89">
        <v>317</v>
      </c>
      <c r="F20" s="95">
        <v>134020.42000000001</v>
      </c>
      <c r="G20" s="95"/>
      <c r="H20" s="95"/>
      <c r="I20" s="68">
        <v>100</v>
      </c>
      <c r="J20" s="68">
        <v>42298.858</v>
      </c>
      <c r="K20" s="68">
        <v>31.561502344195006</v>
      </c>
      <c r="L20" s="68">
        <v>34.195010000000003</v>
      </c>
    </row>
    <row r="21" spans="1:12" ht="32.25" customHeight="1" x14ac:dyDescent="0.25">
      <c r="B21" s="96" t="s">
        <v>83</v>
      </c>
      <c r="C21" s="96">
        <v>54</v>
      </c>
      <c r="D21" s="96">
        <v>47796.09</v>
      </c>
      <c r="E21" s="89">
        <f>SUM(E22:E23)</f>
        <v>149</v>
      </c>
      <c r="F21" s="89">
        <f>SUM(F22:F23)</f>
        <v>60929.569799999997</v>
      </c>
      <c r="G21" s="89"/>
      <c r="H21" s="89">
        <f>SUM(H22:H23)</f>
        <v>42090.2261</v>
      </c>
      <c r="I21" s="97">
        <f>SUM(I22:I23)</f>
        <v>46</v>
      </c>
      <c r="J21" s="97">
        <f>SUM(J22:J23)</f>
        <v>20739.288100000002</v>
      </c>
      <c r="K21" s="97">
        <f>J21*100/F21</f>
        <v>34.038133156160903</v>
      </c>
      <c r="L21" s="68">
        <f>J21*100/H21</f>
        <v>49.273406255235109</v>
      </c>
    </row>
    <row r="22" spans="1:12" x14ac:dyDescent="0.25">
      <c r="B22" s="98" t="s">
        <v>84</v>
      </c>
      <c r="C22" s="98">
        <v>96</v>
      </c>
      <c r="D22" s="98">
        <v>35931.15</v>
      </c>
      <c r="E22" s="92">
        <v>106</v>
      </c>
      <c r="F22" s="93">
        <v>43787.171900000001</v>
      </c>
      <c r="G22" s="93"/>
      <c r="H22" s="93">
        <v>30956.377200000003</v>
      </c>
      <c r="I22" s="98">
        <v>41</v>
      </c>
      <c r="J22" s="98">
        <v>18676.4709</v>
      </c>
      <c r="K22" s="98">
        <v>42.652836640495615</v>
      </c>
      <c r="L22" s="94">
        <v>60.331580000000002</v>
      </c>
    </row>
    <row r="23" spans="1:12" ht="20.25" customHeight="1" x14ac:dyDescent="0.25">
      <c r="B23" s="98" t="s">
        <v>85</v>
      </c>
      <c r="C23" s="98">
        <v>40</v>
      </c>
      <c r="D23" s="98">
        <v>14937.4</v>
      </c>
      <c r="E23" s="92">
        <v>43</v>
      </c>
      <c r="F23" s="93">
        <v>17142.3979</v>
      </c>
      <c r="G23" s="93"/>
      <c r="H23" s="93">
        <v>11133.848900000001</v>
      </c>
      <c r="I23" s="98">
        <v>5</v>
      </c>
      <c r="J23" s="98">
        <v>2062.8172</v>
      </c>
      <c r="K23" s="98">
        <v>12.03342269869958</v>
      </c>
      <c r="L23" s="94">
        <v>18.527439999999999</v>
      </c>
    </row>
    <row r="24" spans="1:12" x14ac:dyDescent="0.25">
      <c r="A24" s="503" t="s">
        <v>86</v>
      </c>
      <c r="B24" s="503"/>
      <c r="C24" s="99"/>
      <c r="D24" s="99">
        <f>SUM(D8:D9,D17:D20)</f>
        <v>1158260.97</v>
      </c>
      <c r="E24" s="99">
        <v>2439</v>
      </c>
      <c r="F24" s="100">
        <f>SUM(F8:F9,F17:F20)</f>
        <v>1316278.1331</v>
      </c>
      <c r="G24" s="100"/>
      <c r="H24" s="100"/>
      <c r="I24" s="101">
        <v>1186</v>
      </c>
      <c r="J24" s="101">
        <f>SUM(J8:J9,J17:J20)</f>
        <v>598031.91520000005</v>
      </c>
      <c r="K24" s="102"/>
      <c r="L24" s="102"/>
    </row>
    <row r="25" spans="1:12" x14ac:dyDescent="0.25">
      <c r="A25" s="67" t="s">
        <v>3</v>
      </c>
      <c r="E25" s="103">
        <f>F24/E24</f>
        <v>539.67943136531369</v>
      </c>
      <c r="F25" s="104">
        <f>F24/5613228</f>
        <v>0.23449575415429411</v>
      </c>
      <c r="G25" s="104"/>
      <c r="H25" s="104"/>
    </row>
    <row r="26" spans="1:12" x14ac:dyDescent="0.25">
      <c r="A26" s="67" t="s">
        <v>87</v>
      </c>
    </row>
    <row r="28" spans="1:12" x14ac:dyDescent="0.25">
      <c r="A28" s="67" t="s">
        <v>88</v>
      </c>
      <c r="F28" s="67">
        <f>F21-H21</f>
        <v>18839.343699999998</v>
      </c>
    </row>
    <row r="29" spans="1:12" x14ac:dyDescent="0.25">
      <c r="A29" s="67" t="s">
        <v>89</v>
      </c>
    </row>
    <row r="30" spans="1:12" x14ac:dyDescent="0.25">
      <c r="A30" s="67" t="s">
        <v>90</v>
      </c>
    </row>
    <row r="31" spans="1:12" x14ac:dyDescent="0.25">
      <c r="A31" s="67" t="s">
        <v>91</v>
      </c>
    </row>
    <row r="32" spans="1:12" ht="30" customHeight="1" x14ac:dyDescent="0.25">
      <c r="B32" s="68"/>
      <c r="C32" s="504" t="s">
        <v>71</v>
      </c>
      <c r="D32" s="504"/>
      <c r="E32" s="505" t="s">
        <v>72</v>
      </c>
      <c r="F32" s="506"/>
      <c r="G32" s="507" t="s">
        <v>73</v>
      </c>
      <c r="H32" s="508"/>
      <c r="I32" s="499" t="s">
        <v>74</v>
      </c>
      <c r="J32" s="500"/>
      <c r="K32" s="500"/>
      <c r="L32" s="105"/>
    </row>
    <row r="33" spans="2:12" x14ac:dyDescent="0.25">
      <c r="B33" s="68"/>
      <c r="C33" s="69" t="s">
        <v>1</v>
      </c>
      <c r="D33" s="69" t="s">
        <v>2</v>
      </c>
      <c r="E33" s="72" t="s">
        <v>1</v>
      </c>
      <c r="F33" s="106" t="s">
        <v>2</v>
      </c>
      <c r="G33" s="70" t="s">
        <v>1</v>
      </c>
      <c r="H33" s="71" t="s">
        <v>2</v>
      </c>
      <c r="I33" s="107" t="s">
        <v>1</v>
      </c>
      <c r="J33" s="72" t="s">
        <v>2</v>
      </c>
      <c r="K33" s="72" t="s">
        <v>8</v>
      </c>
      <c r="L33" s="72" t="s">
        <v>9</v>
      </c>
    </row>
    <row r="34" spans="2:12" x14ac:dyDescent="0.25">
      <c r="B34" s="73" t="s">
        <v>0</v>
      </c>
      <c r="C34" s="74">
        <v>328</v>
      </c>
      <c r="D34" s="74">
        <v>205241.04</v>
      </c>
      <c r="E34" s="108">
        <v>367</v>
      </c>
      <c r="F34" s="109">
        <v>246015.8849</v>
      </c>
      <c r="G34" s="110"/>
      <c r="H34" s="110"/>
      <c r="I34" s="111">
        <v>71</v>
      </c>
      <c r="J34" s="73">
        <v>47242.659299999999</v>
      </c>
      <c r="K34" s="112">
        <v>19.2030930519804</v>
      </c>
      <c r="L34" s="78">
        <v>30.785640000000001</v>
      </c>
    </row>
    <row r="35" spans="2:12" x14ac:dyDescent="0.25">
      <c r="B35" s="68" t="s">
        <v>92</v>
      </c>
      <c r="C35" s="68">
        <v>904</v>
      </c>
      <c r="D35" s="68">
        <v>593057.5</v>
      </c>
      <c r="E35" s="78"/>
      <c r="F35" s="68">
        <f>SUM(F36,F40)</f>
        <v>790509.9328999999</v>
      </c>
      <c r="G35" s="68"/>
      <c r="H35" s="68">
        <f>SUM(H36,H40)</f>
        <v>619185.36999999988</v>
      </c>
      <c r="I35" s="78">
        <f>SUM(I40,I36)</f>
        <v>352</v>
      </c>
      <c r="J35" s="68">
        <f>SUM(J36,J40)</f>
        <v>238985.1415</v>
      </c>
      <c r="K35" s="78">
        <f>J35*100/F35</f>
        <v>30.231769589950463</v>
      </c>
      <c r="L35" s="78">
        <f>J35*100/H35</f>
        <v>38.59670352030443</v>
      </c>
    </row>
    <row r="36" spans="2:12" ht="27.75" customHeight="1" x14ac:dyDescent="0.25">
      <c r="B36" s="113" t="s">
        <v>93</v>
      </c>
      <c r="C36" s="113">
        <v>117</v>
      </c>
      <c r="D36" s="113">
        <v>81233.05</v>
      </c>
      <c r="E36" s="89">
        <v>144</v>
      </c>
      <c r="F36" s="114">
        <f>SUM(F37:F39)</f>
        <v>152839.22029999999</v>
      </c>
      <c r="G36" s="115"/>
      <c r="H36" s="115">
        <f>SUM(H37:H39)</f>
        <v>79513.233299999993</v>
      </c>
      <c r="I36" s="116">
        <f>SUM(I37:I39)</f>
        <v>24</v>
      </c>
      <c r="J36" s="89">
        <f>SUM(J37:J39)</f>
        <v>16410.141500000002</v>
      </c>
      <c r="K36" s="89">
        <f>J36*100/F36</f>
        <v>10.736865490277566</v>
      </c>
      <c r="L36" s="117">
        <f>J36*100/H36</f>
        <v>20.638252048039913</v>
      </c>
    </row>
    <row r="37" spans="2:12" x14ac:dyDescent="0.25">
      <c r="B37" s="92" t="s">
        <v>94</v>
      </c>
      <c r="C37" s="92">
        <v>47</v>
      </c>
      <c r="D37" s="92">
        <v>32381.37</v>
      </c>
      <c r="E37" s="92">
        <v>56</v>
      </c>
      <c r="F37" s="118">
        <v>41023.455999999998</v>
      </c>
      <c r="G37" s="119"/>
      <c r="H37" s="119">
        <v>15324.868399999999</v>
      </c>
      <c r="I37" s="120">
        <v>6</v>
      </c>
      <c r="J37" s="92">
        <v>4037.7363</v>
      </c>
      <c r="K37" s="93">
        <v>9.8425064431431615</v>
      </c>
      <c r="L37" s="92">
        <v>26.34761</v>
      </c>
    </row>
    <row r="38" spans="2:12" x14ac:dyDescent="0.25">
      <c r="B38" s="92" t="s">
        <v>95</v>
      </c>
      <c r="C38" s="92">
        <v>27</v>
      </c>
      <c r="D38" s="92">
        <v>18980.208999999999</v>
      </c>
      <c r="E38" s="92">
        <v>31</v>
      </c>
      <c r="F38" s="118">
        <v>23743.949800000002</v>
      </c>
      <c r="G38" s="119"/>
      <c r="H38" s="119">
        <v>5833.0365000000002</v>
      </c>
      <c r="I38" s="120">
        <v>2</v>
      </c>
      <c r="J38" s="92">
        <v>1749.4422999999999</v>
      </c>
      <c r="K38" s="93">
        <v>7.3679497924140644</v>
      </c>
      <c r="L38" s="92">
        <v>29.991969999999998</v>
      </c>
    </row>
    <row r="39" spans="2:12" x14ac:dyDescent="0.25">
      <c r="B39" s="92" t="s">
        <v>79</v>
      </c>
      <c r="C39" s="92">
        <v>97</v>
      </c>
      <c r="D39" s="92">
        <v>67726.399999999994</v>
      </c>
      <c r="E39" s="92">
        <v>122</v>
      </c>
      <c r="F39" s="118">
        <v>88071.814499999993</v>
      </c>
      <c r="G39" s="119"/>
      <c r="H39" s="119">
        <v>58355.328399999999</v>
      </c>
      <c r="I39" s="120">
        <v>16</v>
      </c>
      <c r="J39" s="92">
        <v>10622.9629</v>
      </c>
      <c r="K39" s="93">
        <v>12.061705507384547</v>
      </c>
      <c r="L39" s="92">
        <v>18.20393</v>
      </c>
    </row>
    <row r="40" spans="2:12" ht="30" x14ac:dyDescent="0.25">
      <c r="B40" s="88" t="s">
        <v>96</v>
      </c>
      <c r="C40" s="88">
        <v>836</v>
      </c>
      <c r="D40" s="88">
        <v>547067.41</v>
      </c>
      <c r="E40" s="90">
        <v>869</v>
      </c>
      <c r="F40" s="90">
        <f>SUM(F41:F42)</f>
        <v>637670.71259999997</v>
      </c>
      <c r="G40" s="90"/>
      <c r="H40" s="90">
        <f>SUM(H41:H42)</f>
        <v>539672.13669999992</v>
      </c>
      <c r="I40" s="90">
        <f>SUM(I41:I42)</f>
        <v>328</v>
      </c>
      <c r="J40" s="90">
        <f>SUM(J41:J42)</f>
        <v>222575</v>
      </c>
      <c r="K40" s="90">
        <f>J40*100/F40</f>
        <v>34.904378639640854</v>
      </c>
      <c r="L40" s="121">
        <f>J40*100/H40</f>
        <v>41.242633233023099</v>
      </c>
    </row>
    <row r="41" spans="2:12" x14ac:dyDescent="0.25">
      <c r="B41" s="91" t="s">
        <v>81</v>
      </c>
      <c r="C41" s="91">
        <v>737</v>
      </c>
      <c r="D41" s="91">
        <v>486752.8</v>
      </c>
      <c r="E41" s="91">
        <v>767</v>
      </c>
      <c r="F41" s="122">
        <v>533147.11919999996</v>
      </c>
      <c r="G41" s="123"/>
      <c r="H41" s="123">
        <v>457128.94289999997</v>
      </c>
      <c r="I41" s="124">
        <v>306</v>
      </c>
      <c r="J41" s="91">
        <v>210114</v>
      </c>
      <c r="K41" s="125">
        <v>39.410135107788093</v>
      </c>
      <c r="L41" s="91">
        <v>45.963880000000003</v>
      </c>
    </row>
    <row r="42" spans="2:12" x14ac:dyDescent="0.25">
      <c r="B42" s="91" t="s">
        <v>82</v>
      </c>
      <c r="C42" s="91">
        <v>146</v>
      </c>
      <c r="D42" s="91">
        <v>92232.69</v>
      </c>
      <c r="E42" s="91">
        <v>160</v>
      </c>
      <c r="F42" s="122">
        <v>104523.59340000001</v>
      </c>
      <c r="G42" s="123"/>
      <c r="H42" s="123">
        <v>82543.193800000008</v>
      </c>
      <c r="I42" s="124">
        <v>22</v>
      </c>
      <c r="J42" s="91">
        <v>12461</v>
      </c>
      <c r="K42" s="125">
        <v>11.921710299714972</v>
      </c>
      <c r="L42" s="91">
        <v>15.09628</v>
      </c>
    </row>
    <row r="43" spans="2:12" x14ac:dyDescent="0.25">
      <c r="B43" s="68" t="s">
        <v>4</v>
      </c>
      <c r="C43" s="68">
        <v>1083</v>
      </c>
      <c r="D43" s="68">
        <v>670152.19999999995</v>
      </c>
      <c r="E43" s="68">
        <v>1162</v>
      </c>
      <c r="F43" s="126">
        <v>765203.42539999995</v>
      </c>
      <c r="G43" s="127"/>
      <c r="H43" s="127"/>
      <c r="I43" s="128">
        <v>616</v>
      </c>
      <c r="J43" s="68">
        <v>388624.79599999997</v>
      </c>
      <c r="K43" s="129">
        <v>50.787121842384785</v>
      </c>
      <c r="L43" s="68">
        <v>65.478290000000001</v>
      </c>
    </row>
    <row r="44" spans="2:12" x14ac:dyDescent="0.25">
      <c r="B44" s="68" t="s">
        <v>5</v>
      </c>
      <c r="C44" s="68">
        <v>1491</v>
      </c>
      <c r="D44" s="68">
        <v>925593.4</v>
      </c>
      <c r="E44" s="68">
        <v>1629</v>
      </c>
      <c r="F44" s="126">
        <v>1072489.3230000001</v>
      </c>
      <c r="G44" s="127"/>
      <c r="H44" s="127"/>
      <c r="I44" s="128">
        <v>489</v>
      </c>
      <c r="J44" s="68">
        <v>320595.04100000003</v>
      </c>
      <c r="K44" s="129">
        <v>29.892609103391511</v>
      </c>
      <c r="L44" s="68">
        <v>36.451970000000003</v>
      </c>
    </row>
    <row r="45" spans="2:12" x14ac:dyDescent="0.25">
      <c r="B45" s="68" t="s">
        <v>6</v>
      </c>
      <c r="C45" s="68">
        <v>651</v>
      </c>
      <c r="D45" s="68">
        <v>406580.08</v>
      </c>
      <c r="E45" s="68">
        <v>708</v>
      </c>
      <c r="F45" s="126">
        <v>478273.94130000001</v>
      </c>
      <c r="G45" s="127"/>
      <c r="H45" s="127"/>
      <c r="I45" s="128">
        <v>220</v>
      </c>
      <c r="J45" s="68">
        <v>146773.13459999999</v>
      </c>
      <c r="K45" s="129">
        <v>30.68808938263599</v>
      </c>
      <c r="L45" s="68">
        <v>38.000549999999997</v>
      </c>
    </row>
    <row r="46" spans="2:12" x14ac:dyDescent="0.25">
      <c r="B46" s="68" t="s">
        <v>7</v>
      </c>
      <c r="C46" s="68">
        <v>679</v>
      </c>
      <c r="D46" s="68">
        <v>452572.9</v>
      </c>
      <c r="E46" s="68">
        <v>707</v>
      </c>
      <c r="F46" s="126">
        <v>497413.21799999999</v>
      </c>
      <c r="G46" s="127"/>
      <c r="H46" s="127"/>
      <c r="I46" s="128">
        <v>193</v>
      </c>
      <c r="J46" s="68">
        <v>121984.452</v>
      </c>
      <c r="K46" s="129">
        <v>24.523765671221067</v>
      </c>
      <c r="L46" s="68">
        <v>26.823730000000001</v>
      </c>
    </row>
    <row r="47" spans="2:12" ht="45" x14ac:dyDescent="0.25">
      <c r="B47" s="130" t="s">
        <v>97</v>
      </c>
      <c r="C47" s="130">
        <v>92</v>
      </c>
      <c r="D47" s="130">
        <v>112949.16</v>
      </c>
      <c r="E47" s="131">
        <v>218</v>
      </c>
      <c r="F47" s="132">
        <v>149150.8504</v>
      </c>
      <c r="G47" s="133"/>
      <c r="H47" s="133">
        <f>SUM(H48:H49)</f>
        <v>83961.964099999997</v>
      </c>
      <c r="I47" s="134">
        <f>SUM(I48:I49)</f>
        <v>32</v>
      </c>
      <c r="J47" s="135">
        <f>SUM(J48:J49)</f>
        <v>17188.551200000002</v>
      </c>
      <c r="K47" s="136">
        <f>J47*100/F47</f>
        <v>11.524273012123571</v>
      </c>
      <c r="L47" s="135">
        <f>J47*100/H47</f>
        <v>20.471830767951271</v>
      </c>
    </row>
    <row r="48" spans="2:12" x14ac:dyDescent="0.25">
      <c r="B48" s="98" t="s">
        <v>84</v>
      </c>
      <c r="C48" s="98">
        <v>122</v>
      </c>
      <c r="D48" s="98">
        <v>77001.22</v>
      </c>
      <c r="E48" s="98">
        <v>181</v>
      </c>
      <c r="F48" s="137">
        <v>104573.7697</v>
      </c>
      <c r="G48" s="138"/>
      <c r="H48" s="138">
        <v>55825.7955</v>
      </c>
      <c r="I48" s="139">
        <v>24</v>
      </c>
      <c r="J48" s="98">
        <v>12655.7125</v>
      </c>
      <c r="K48" s="140">
        <v>12.102186366912619</v>
      </c>
      <c r="L48" s="98">
        <v>22.670010000000001</v>
      </c>
    </row>
    <row r="49" spans="1:12" x14ac:dyDescent="0.25">
      <c r="B49" s="98" t="s">
        <v>85</v>
      </c>
      <c r="C49" s="98">
        <v>88</v>
      </c>
      <c r="D49" s="98">
        <v>53271.75</v>
      </c>
      <c r="E49" s="98">
        <v>107</v>
      </c>
      <c r="F49" s="137">
        <v>67603.837</v>
      </c>
      <c r="G49" s="138"/>
      <c r="H49" s="138">
        <v>28136.168600000001</v>
      </c>
      <c r="I49" s="139">
        <v>8</v>
      </c>
      <c r="J49" s="98">
        <v>4532.8387000000002</v>
      </c>
      <c r="K49" s="140">
        <v>6.7050021140072271</v>
      </c>
      <c r="L49" s="98">
        <v>16.11036</v>
      </c>
    </row>
    <row r="50" spans="1:12" s="142" customFormat="1" x14ac:dyDescent="0.25">
      <c r="A50" s="501" t="s">
        <v>98</v>
      </c>
      <c r="B50" s="501"/>
      <c r="C50" s="141"/>
      <c r="D50" s="141"/>
      <c r="E50" s="135">
        <v>4456</v>
      </c>
      <c r="F50" s="135">
        <f>SUM(F34:F35,F43:F46)</f>
        <v>3849905.7255000002</v>
      </c>
      <c r="G50" s="135"/>
      <c r="H50" s="135"/>
      <c r="I50" s="135">
        <v>1826</v>
      </c>
      <c r="J50" s="135">
        <v>1166225</v>
      </c>
      <c r="K50" s="135"/>
      <c r="L50" s="135"/>
    </row>
    <row r="51" spans="1:12" x14ac:dyDescent="0.25">
      <c r="A51" s="67" t="s">
        <v>87</v>
      </c>
      <c r="E51" s="67">
        <f>F50/E50</f>
        <v>863.98243390933578</v>
      </c>
      <c r="F51" s="143">
        <f>F50/19155122</f>
        <v>0.20098570635572044</v>
      </c>
      <c r="G51" s="143"/>
      <c r="H51" s="143"/>
    </row>
    <row r="53" spans="1:12" x14ac:dyDescent="0.25">
      <c r="F53" s="67">
        <f>F47-H47</f>
        <v>65188.886299999998</v>
      </c>
    </row>
  </sheetData>
  <mergeCells count="10">
    <mergeCell ref="I32:K32"/>
    <mergeCell ref="A50:B50"/>
    <mergeCell ref="I6:L6"/>
    <mergeCell ref="A24:B24"/>
    <mergeCell ref="C32:D32"/>
    <mergeCell ref="E32:F32"/>
    <mergeCell ref="G32:H32"/>
    <mergeCell ref="C6:D6"/>
    <mergeCell ref="E6:F6"/>
    <mergeCell ref="G6:H6"/>
  </mergeCell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S105"/>
  <sheetViews>
    <sheetView topLeftCell="D1" workbookViewId="0">
      <selection activeCell="S5" sqref="S5"/>
    </sheetView>
  </sheetViews>
  <sheetFormatPr baseColWidth="10" defaultRowHeight="15" x14ac:dyDescent="0.25"/>
  <cols>
    <col min="7" max="7" width="19.5703125" customWidth="1"/>
    <col min="8" max="8" width="13.5703125" bestFit="1" customWidth="1"/>
    <col min="17" max="17" width="18.28515625" customWidth="1"/>
  </cols>
  <sheetData>
    <row r="4" spans="2:19" ht="23.25" thickBot="1" x14ac:dyDescent="0.3">
      <c r="B4" s="53"/>
      <c r="C4" s="164" t="s">
        <v>151</v>
      </c>
      <c r="D4" s="515" t="s">
        <v>52</v>
      </c>
      <c r="H4" s="66"/>
      <c r="K4" s="59">
        <v>5</v>
      </c>
      <c r="L4" s="60" t="s">
        <v>20</v>
      </c>
      <c r="M4" s="60" t="s">
        <v>153</v>
      </c>
      <c r="N4" s="61">
        <v>52175.607000000004</v>
      </c>
      <c r="Q4" t="s">
        <v>98</v>
      </c>
      <c r="R4">
        <f>SUM(N4:N38)</f>
        <v>3849905.7253999999</v>
      </c>
    </row>
    <row r="5" spans="2:19" ht="15.75" thickBot="1" x14ac:dyDescent="0.3">
      <c r="B5" s="165" t="s">
        <v>49</v>
      </c>
      <c r="C5" s="64" t="s">
        <v>152</v>
      </c>
      <c r="D5" s="516"/>
      <c r="G5" t="s">
        <v>174</v>
      </c>
      <c r="H5" s="66">
        <f>SUM(E7:E105)</f>
        <v>1316278.3160999997</v>
      </c>
      <c r="K5" s="59">
        <v>6</v>
      </c>
      <c r="L5" s="60" t="s">
        <v>20</v>
      </c>
      <c r="M5" s="60" t="s">
        <v>154</v>
      </c>
      <c r="N5" s="61">
        <v>7249.7070000000003</v>
      </c>
      <c r="Q5" t="s">
        <v>176</v>
      </c>
      <c r="R5">
        <f>SUM(N4,N8,N12,N16,N20,N24,N28,N30,N33,N36)</f>
        <v>172751.26360000001</v>
      </c>
      <c r="S5">
        <f>R5*100/R4</f>
        <v>4.4871556843655274</v>
      </c>
    </row>
    <row r="6" spans="2:19" ht="15.75" thickBot="1" x14ac:dyDescent="0.3">
      <c r="B6" s="164"/>
      <c r="C6" s="164"/>
      <c r="D6" s="164"/>
      <c r="E6" s="164"/>
      <c r="G6" t="s">
        <v>176</v>
      </c>
      <c r="H6" s="66">
        <f>SUM(E7,E19,E31,E43,E55,E82,E92,E103)</f>
        <v>99236.542799999981</v>
      </c>
      <c r="I6">
        <f>H6*100/H5</f>
        <v>7.5391762962431743</v>
      </c>
      <c r="K6" s="59">
        <v>7</v>
      </c>
      <c r="L6" s="60" t="s">
        <v>20</v>
      </c>
      <c r="M6" s="60" t="s">
        <v>157</v>
      </c>
      <c r="N6" s="61">
        <v>2601.585</v>
      </c>
    </row>
    <row r="7" spans="2:19" ht="15.75" thickBot="1" x14ac:dyDescent="0.3">
      <c r="B7" s="59">
        <v>1</v>
      </c>
      <c r="C7" s="60" t="s">
        <v>19</v>
      </c>
      <c r="D7" s="60" t="s">
        <v>153</v>
      </c>
      <c r="E7" s="61">
        <v>21157.162</v>
      </c>
      <c r="K7" s="59">
        <v>8</v>
      </c>
      <c r="L7" s="60" t="s">
        <v>20</v>
      </c>
      <c r="M7" s="65" t="s">
        <v>53</v>
      </c>
      <c r="N7" s="61">
        <v>183988.98699999999</v>
      </c>
    </row>
    <row r="8" spans="2:19" ht="15.75" thickBot="1" x14ac:dyDescent="0.3">
      <c r="B8" s="59">
        <v>2</v>
      </c>
      <c r="C8" s="60" t="s">
        <v>19</v>
      </c>
      <c r="D8" s="60" t="s">
        <v>154</v>
      </c>
      <c r="E8" s="61">
        <v>6138.8019999999997</v>
      </c>
      <c r="K8" s="59">
        <v>5</v>
      </c>
      <c r="L8" s="60" t="s">
        <v>20</v>
      </c>
      <c r="M8" s="60" t="s">
        <v>153</v>
      </c>
      <c r="N8" s="61">
        <v>32872.004000000001</v>
      </c>
    </row>
    <row r="9" spans="2:19" ht="15.75" thickBot="1" x14ac:dyDescent="0.3">
      <c r="B9" s="59">
        <v>3</v>
      </c>
      <c r="C9" s="60" t="s">
        <v>19</v>
      </c>
      <c r="D9" s="60" t="s">
        <v>157</v>
      </c>
      <c r="E9" s="61">
        <v>1200.481</v>
      </c>
      <c r="K9" s="59">
        <v>6</v>
      </c>
      <c r="L9" s="60" t="s">
        <v>20</v>
      </c>
      <c r="M9" s="60" t="s">
        <v>154</v>
      </c>
      <c r="N9" s="61">
        <v>28900.735000000001</v>
      </c>
    </row>
    <row r="10" spans="2:19" ht="15.75" thickBot="1" x14ac:dyDescent="0.3">
      <c r="B10" s="59">
        <v>4</v>
      </c>
      <c r="C10" s="60" t="s">
        <v>19</v>
      </c>
      <c r="D10" s="65" t="s">
        <v>53</v>
      </c>
      <c r="E10" s="61">
        <v>62785.834000000003</v>
      </c>
      <c r="K10" s="59">
        <v>7</v>
      </c>
      <c r="L10" s="60" t="s">
        <v>20</v>
      </c>
      <c r="M10" s="60" t="s">
        <v>157</v>
      </c>
      <c r="N10" s="61">
        <v>12993.874</v>
      </c>
    </row>
    <row r="11" spans="2:19" ht="15.75" thickBot="1" x14ac:dyDescent="0.3">
      <c r="K11" s="59">
        <v>8</v>
      </c>
      <c r="L11" s="60" t="s">
        <v>20</v>
      </c>
      <c r="M11" s="65" t="s">
        <v>53</v>
      </c>
      <c r="N11" s="61">
        <v>690436.81200000003</v>
      </c>
    </row>
    <row r="12" spans="2:19" ht="15.75" thickBot="1" x14ac:dyDescent="0.3">
      <c r="K12" s="59">
        <v>5</v>
      </c>
      <c r="L12" s="60" t="s">
        <v>20</v>
      </c>
      <c r="M12" s="60" t="s">
        <v>153</v>
      </c>
      <c r="N12" s="61">
        <v>25173.333999999999</v>
      </c>
    </row>
    <row r="13" spans="2:19" ht="15.75" thickBot="1" x14ac:dyDescent="0.3">
      <c r="K13" s="59">
        <v>6</v>
      </c>
      <c r="L13" s="60" t="s">
        <v>20</v>
      </c>
      <c r="M13" s="60" t="s">
        <v>154</v>
      </c>
      <c r="N13" s="61">
        <v>29616.054</v>
      </c>
    </row>
    <row r="14" spans="2:19" ht="15.75" thickBot="1" x14ac:dyDescent="0.3">
      <c r="K14" s="59">
        <v>7</v>
      </c>
      <c r="L14" s="60" t="s">
        <v>20</v>
      </c>
      <c r="M14" s="60" t="s">
        <v>157</v>
      </c>
      <c r="N14" s="61">
        <v>11426.341</v>
      </c>
    </row>
    <row r="15" spans="2:19" ht="15.75" thickBot="1" x14ac:dyDescent="0.3">
      <c r="K15" s="59">
        <v>8</v>
      </c>
      <c r="L15" s="60" t="s">
        <v>20</v>
      </c>
      <c r="M15" s="65" t="s">
        <v>53</v>
      </c>
      <c r="N15" s="61">
        <v>1006273.594</v>
      </c>
    </row>
    <row r="16" spans="2:19" ht="23.25" thickBot="1" x14ac:dyDescent="0.3">
      <c r="B16" s="53"/>
      <c r="C16" s="164" t="s">
        <v>155</v>
      </c>
      <c r="D16" s="515" t="s">
        <v>52</v>
      </c>
      <c r="K16" s="59">
        <v>5</v>
      </c>
      <c r="L16" s="60" t="s">
        <v>20</v>
      </c>
      <c r="M16" s="60" t="s">
        <v>153</v>
      </c>
      <c r="N16" s="61">
        <v>37594.311999999998</v>
      </c>
    </row>
    <row r="17" spans="2:14" ht="15.75" thickBot="1" x14ac:dyDescent="0.3">
      <c r="B17" s="165" t="s">
        <v>49</v>
      </c>
      <c r="C17" s="64" t="s">
        <v>156</v>
      </c>
      <c r="D17" s="516"/>
      <c r="K17" s="59">
        <v>6</v>
      </c>
      <c r="L17" s="60" t="s">
        <v>20</v>
      </c>
      <c r="M17" s="60" t="s">
        <v>154</v>
      </c>
      <c r="N17" s="61">
        <v>29623.556</v>
      </c>
    </row>
    <row r="18" spans="2:14" ht="15.75" thickBot="1" x14ac:dyDescent="0.3">
      <c r="B18" s="164"/>
      <c r="C18" s="164"/>
      <c r="D18" s="164"/>
      <c r="E18" s="164"/>
      <c r="K18" s="59">
        <v>7</v>
      </c>
      <c r="L18" s="60" t="s">
        <v>20</v>
      </c>
      <c r="M18" s="60" t="s">
        <v>157</v>
      </c>
      <c r="N18" s="61">
        <v>8281.7749999999996</v>
      </c>
    </row>
    <row r="19" spans="2:14" ht="15.75" thickBot="1" x14ac:dyDescent="0.3">
      <c r="B19" s="59">
        <v>1</v>
      </c>
      <c r="C19" s="60" t="s">
        <v>19</v>
      </c>
      <c r="D19" s="60" t="s">
        <v>153</v>
      </c>
      <c r="E19" s="61">
        <v>21426.789000000001</v>
      </c>
      <c r="K19" s="59">
        <v>8</v>
      </c>
      <c r="L19" s="60" t="s">
        <v>20</v>
      </c>
      <c r="M19" s="65" t="s">
        <v>53</v>
      </c>
      <c r="N19" s="61">
        <v>402774.29800000001</v>
      </c>
    </row>
    <row r="20" spans="2:14" ht="15.75" thickBot="1" x14ac:dyDescent="0.3">
      <c r="B20" s="59">
        <v>2</v>
      </c>
      <c r="C20" s="60" t="s">
        <v>19</v>
      </c>
      <c r="D20" s="60" t="s">
        <v>154</v>
      </c>
      <c r="E20" s="61">
        <v>12722.064</v>
      </c>
      <c r="K20" s="59">
        <v>4</v>
      </c>
      <c r="L20" s="60" t="s">
        <v>20</v>
      </c>
      <c r="M20" s="60" t="s">
        <v>153</v>
      </c>
      <c r="N20" s="61">
        <v>5875.2282999999998</v>
      </c>
    </row>
    <row r="21" spans="2:14" ht="15.75" thickBot="1" x14ac:dyDescent="0.3">
      <c r="B21" s="59">
        <v>3</v>
      </c>
      <c r="C21" s="60" t="s">
        <v>19</v>
      </c>
      <c r="D21" s="60" t="s">
        <v>157</v>
      </c>
      <c r="E21" s="61">
        <v>3014.5709999999999</v>
      </c>
      <c r="K21" s="59">
        <v>5</v>
      </c>
      <c r="L21" s="60" t="s">
        <v>20</v>
      </c>
      <c r="M21" s="60" t="s">
        <v>154</v>
      </c>
      <c r="N21" s="61">
        <v>1743.7202</v>
      </c>
    </row>
    <row r="22" spans="2:14" ht="15.75" thickBot="1" x14ac:dyDescent="0.3">
      <c r="B22" s="59">
        <v>4</v>
      </c>
      <c r="C22" s="60" t="s">
        <v>19</v>
      </c>
      <c r="D22" s="65" t="s">
        <v>53</v>
      </c>
      <c r="E22" s="61">
        <v>249937.967</v>
      </c>
      <c r="K22" s="59">
        <v>6</v>
      </c>
      <c r="L22" s="60" t="s">
        <v>20</v>
      </c>
      <c r="M22" s="60" t="s">
        <v>157</v>
      </c>
      <c r="N22" s="61">
        <v>480.28429999999997</v>
      </c>
    </row>
    <row r="23" spans="2:14" ht="15.75" thickBot="1" x14ac:dyDescent="0.3">
      <c r="K23" s="59">
        <v>7</v>
      </c>
      <c r="L23" s="60" t="s">
        <v>20</v>
      </c>
      <c r="M23" s="65" t="s">
        <v>53</v>
      </c>
      <c r="N23" s="61">
        <v>489313.98499999999</v>
      </c>
    </row>
    <row r="24" spans="2:14" ht="15.75" thickBot="1" x14ac:dyDescent="0.3">
      <c r="K24" s="59">
        <v>2</v>
      </c>
      <c r="L24" s="60" t="s">
        <v>20</v>
      </c>
      <c r="M24" s="60" t="s">
        <v>153</v>
      </c>
      <c r="N24" s="61">
        <v>3082.2737999999999</v>
      </c>
    </row>
    <row r="25" spans="2:14" ht="15.75" thickBot="1" x14ac:dyDescent="0.3">
      <c r="K25" s="59">
        <v>3</v>
      </c>
      <c r="L25" s="60" t="s">
        <v>20</v>
      </c>
      <c r="M25" s="60" t="s">
        <v>154</v>
      </c>
      <c r="N25" s="61">
        <v>1305.7603999999999</v>
      </c>
    </row>
    <row r="26" spans="2:14" ht="15.75" thickBot="1" x14ac:dyDescent="0.3">
      <c r="K26" s="59">
        <v>4</v>
      </c>
      <c r="L26" s="60" t="s">
        <v>20</v>
      </c>
      <c r="M26" s="60" t="s">
        <v>157</v>
      </c>
      <c r="N26" s="61">
        <v>425.86529999999999</v>
      </c>
    </row>
    <row r="27" spans="2:14" ht="15.75" thickBot="1" x14ac:dyDescent="0.3">
      <c r="K27" s="59">
        <v>5</v>
      </c>
      <c r="L27" s="60" t="s">
        <v>20</v>
      </c>
      <c r="M27" s="65" t="s">
        <v>53</v>
      </c>
      <c r="N27" s="61">
        <v>36209.556400000001</v>
      </c>
    </row>
    <row r="28" spans="2:14" ht="23.25" thickBot="1" x14ac:dyDescent="0.3">
      <c r="B28" s="53"/>
      <c r="C28" s="164" t="s">
        <v>158</v>
      </c>
      <c r="D28" s="515" t="s">
        <v>52</v>
      </c>
      <c r="K28" s="59">
        <v>2</v>
      </c>
      <c r="L28" s="60" t="s">
        <v>20</v>
      </c>
      <c r="M28" s="60" t="s">
        <v>153</v>
      </c>
      <c r="N28" s="61">
        <v>1040.2723000000001</v>
      </c>
    </row>
    <row r="29" spans="2:14" ht="15.75" thickBot="1" x14ac:dyDescent="0.3">
      <c r="B29" s="165" t="s">
        <v>49</v>
      </c>
      <c r="C29" s="64" t="s">
        <v>159</v>
      </c>
      <c r="D29" s="516"/>
      <c r="K29" s="59">
        <v>3</v>
      </c>
      <c r="L29" s="60" t="s">
        <v>20</v>
      </c>
      <c r="M29" s="65" t="s">
        <v>53</v>
      </c>
      <c r="N29" s="61">
        <v>22703.6774</v>
      </c>
    </row>
    <row r="30" spans="2:14" ht="15.75" thickBot="1" x14ac:dyDescent="0.3">
      <c r="B30" s="164"/>
      <c r="C30" s="164"/>
      <c r="D30" s="164"/>
      <c r="E30" s="164"/>
      <c r="K30" s="59">
        <v>4</v>
      </c>
      <c r="L30" s="60" t="s">
        <v>20</v>
      </c>
      <c r="M30" s="60" t="s">
        <v>153</v>
      </c>
      <c r="N30" s="61">
        <v>905.0643</v>
      </c>
    </row>
    <row r="31" spans="2:14" ht="15.75" thickBot="1" x14ac:dyDescent="0.3">
      <c r="B31" s="59">
        <v>1</v>
      </c>
      <c r="C31" s="60" t="s">
        <v>19</v>
      </c>
      <c r="D31" s="60" t="s">
        <v>153</v>
      </c>
      <c r="E31" s="61">
        <v>21224.495999999999</v>
      </c>
      <c r="K31" s="59">
        <v>5</v>
      </c>
      <c r="L31" s="60" t="s">
        <v>20</v>
      </c>
      <c r="M31" s="60" t="s">
        <v>154</v>
      </c>
      <c r="N31" s="61">
        <v>2314.9022</v>
      </c>
    </row>
    <row r="32" spans="2:14" ht="15.75" thickBot="1" x14ac:dyDescent="0.3">
      <c r="B32" s="59">
        <v>2</v>
      </c>
      <c r="C32" s="60" t="s">
        <v>19</v>
      </c>
      <c r="D32" s="60" t="s">
        <v>154</v>
      </c>
      <c r="E32" s="61">
        <v>10200.207</v>
      </c>
      <c r="K32" s="59">
        <v>6</v>
      </c>
      <c r="L32" s="60" t="s">
        <v>20</v>
      </c>
      <c r="M32" s="65" t="s">
        <v>53</v>
      </c>
      <c r="N32" s="61">
        <v>84851.847999999998</v>
      </c>
    </row>
    <row r="33" spans="2:14" ht="15.75" thickBot="1" x14ac:dyDescent="0.3">
      <c r="B33" s="59">
        <v>3</v>
      </c>
      <c r="C33" s="60" t="s">
        <v>19</v>
      </c>
      <c r="D33" s="60" t="s">
        <v>157</v>
      </c>
      <c r="E33" s="61">
        <v>1486.703</v>
      </c>
      <c r="K33" s="59">
        <v>5</v>
      </c>
      <c r="L33" s="60" t="s">
        <v>20</v>
      </c>
      <c r="M33" s="60" t="s">
        <v>153</v>
      </c>
      <c r="N33" s="61">
        <v>12292.924300000001</v>
      </c>
    </row>
    <row r="34" spans="2:14" ht="15.75" thickBot="1" x14ac:dyDescent="0.3">
      <c r="B34" s="59">
        <v>4</v>
      </c>
      <c r="C34" s="60" t="s">
        <v>19</v>
      </c>
      <c r="D34" s="65" t="s">
        <v>53</v>
      </c>
      <c r="E34" s="61">
        <v>334268.098</v>
      </c>
      <c r="K34" s="59">
        <v>6</v>
      </c>
      <c r="L34" s="60" t="s">
        <v>20</v>
      </c>
      <c r="M34" s="60" t="s">
        <v>154</v>
      </c>
      <c r="N34" s="61">
        <v>10417.1178</v>
      </c>
    </row>
    <row r="35" spans="2:14" ht="15.75" thickBot="1" x14ac:dyDescent="0.3">
      <c r="K35" s="59">
        <v>7</v>
      </c>
      <c r="L35" s="60" t="s">
        <v>20</v>
      </c>
      <c r="M35" s="65" t="s">
        <v>53</v>
      </c>
      <c r="N35" s="61">
        <v>510437.07709999999</v>
      </c>
    </row>
    <row r="36" spans="2:14" ht="15.75" thickBot="1" x14ac:dyDescent="0.3">
      <c r="K36" s="59">
        <v>4</v>
      </c>
      <c r="L36" s="60" t="s">
        <v>20</v>
      </c>
      <c r="M36" s="60" t="s">
        <v>153</v>
      </c>
      <c r="N36" s="61">
        <v>1740.2436</v>
      </c>
    </row>
    <row r="37" spans="2:14" ht="15.75" thickBot="1" x14ac:dyDescent="0.3">
      <c r="K37" s="59">
        <v>5</v>
      </c>
      <c r="L37" s="60" t="s">
        <v>20</v>
      </c>
      <c r="M37" s="60" t="s">
        <v>154</v>
      </c>
      <c r="N37" s="61">
        <v>656.82539999999995</v>
      </c>
    </row>
    <row r="38" spans="2:14" ht="15.75" thickBot="1" x14ac:dyDescent="0.3">
      <c r="K38" s="59">
        <v>6</v>
      </c>
      <c r="L38" s="60" t="s">
        <v>20</v>
      </c>
      <c r="M38" s="65" t="s">
        <v>53</v>
      </c>
      <c r="N38" s="61">
        <v>102126.5243</v>
      </c>
    </row>
    <row r="40" spans="2:14" ht="22.5" x14ac:dyDescent="0.25">
      <c r="B40" s="53"/>
      <c r="C40" s="164" t="s">
        <v>160</v>
      </c>
      <c r="D40" s="515" t="s">
        <v>52</v>
      </c>
    </row>
    <row r="41" spans="2:14" ht="15.75" thickBot="1" x14ac:dyDescent="0.3">
      <c r="B41" s="165" t="s">
        <v>49</v>
      </c>
      <c r="C41" s="64" t="s">
        <v>161</v>
      </c>
      <c r="D41" s="516"/>
    </row>
    <row r="42" spans="2:14" x14ac:dyDescent="0.25">
      <c r="B42" s="164"/>
      <c r="C42" s="164"/>
      <c r="D42" s="164"/>
      <c r="E42" s="164"/>
    </row>
    <row r="43" spans="2:14" ht="15.75" thickBot="1" x14ac:dyDescent="0.3">
      <c r="B43" s="59">
        <v>1</v>
      </c>
      <c r="C43" s="60" t="s">
        <v>19</v>
      </c>
      <c r="D43" s="60" t="s">
        <v>153</v>
      </c>
      <c r="E43" s="61">
        <v>26707.835999999999</v>
      </c>
    </row>
    <row r="44" spans="2:14" ht="15.75" thickBot="1" x14ac:dyDescent="0.3">
      <c r="B44" s="59">
        <v>2</v>
      </c>
      <c r="C44" s="60" t="s">
        <v>19</v>
      </c>
      <c r="D44" s="60" t="s">
        <v>154</v>
      </c>
      <c r="E44" s="61">
        <v>10692.5</v>
      </c>
    </row>
    <row r="45" spans="2:14" ht="15.75" thickBot="1" x14ac:dyDescent="0.3">
      <c r="B45" s="59">
        <v>3</v>
      </c>
      <c r="C45" s="60" t="s">
        <v>19</v>
      </c>
      <c r="D45" s="60" t="s">
        <v>157</v>
      </c>
      <c r="E45" s="61">
        <v>1286.971</v>
      </c>
    </row>
    <row r="46" spans="2:14" ht="15.75" thickBot="1" x14ac:dyDescent="0.3">
      <c r="B46" s="59">
        <v>4</v>
      </c>
      <c r="C46" s="60" t="s">
        <v>19</v>
      </c>
      <c r="D46" s="65" t="s">
        <v>53</v>
      </c>
      <c r="E46" s="61">
        <v>136077.32199999999</v>
      </c>
    </row>
    <row r="52" spans="2:5" x14ac:dyDescent="0.25">
      <c r="B52" s="53"/>
      <c r="C52" s="164" t="s">
        <v>162</v>
      </c>
      <c r="D52" s="515" t="s">
        <v>52</v>
      </c>
    </row>
    <row r="53" spans="2:5" ht="15.75" thickBot="1" x14ac:dyDescent="0.3">
      <c r="B53" s="165" t="s">
        <v>49</v>
      </c>
      <c r="C53" s="64" t="s">
        <v>163</v>
      </c>
      <c r="D53" s="516"/>
    </row>
    <row r="54" spans="2:5" x14ac:dyDescent="0.25">
      <c r="B54" s="164"/>
      <c r="C54" s="164"/>
      <c r="D54" s="164"/>
      <c r="E54" s="164"/>
    </row>
    <row r="55" spans="2:5" ht="15.75" thickBot="1" x14ac:dyDescent="0.3">
      <c r="B55" s="59">
        <v>1</v>
      </c>
      <c r="C55" s="60" t="s">
        <v>19</v>
      </c>
      <c r="D55" s="60" t="s">
        <v>153</v>
      </c>
      <c r="E55" s="61">
        <v>1623.8427999999999</v>
      </c>
    </row>
    <row r="56" spans="2:5" ht="15.75" thickBot="1" x14ac:dyDescent="0.3">
      <c r="B56" s="59">
        <v>2</v>
      </c>
      <c r="C56" s="60" t="s">
        <v>19</v>
      </c>
      <c r="D56" s="60" t="s">
        <v>154</v>
      </c>
      <c r="E56" s="61">
        <v>1055.4598000000001</v>
      </c>
    </row>
    <row r="57" spans="2:5" ht="15.75" thickBot="1" x14ac:dyDescent="0.3">
      <c r="B57" s="59">
        <v>3</v>
      </c>
      <c r="C57" s="60" t="s">
        <v>19</v>
      </c>
      <c r="D57" s="65" t="s">
        <v>53</v>
      </c>
      <c r="E57" s="61">
        <v>131341.11730000001</v>
      </c>
    </row>
    <row r="63" spans="2:5" ht="22.5" x14ac:dyDescent="0.25">
      <c r="B63" s="53"/>
      <c r="C63" s="164" t="s">
        <v>164</v>
      </c>
      <c r="D63" s="515" t="s">
        <v>52</v>
      </c>
    </row>
    <row r="64" spans="2:5" ht="15.75" thickBot="1" x14ac:dyDescent="0.3">
      <c r="B64" s="165" t="s">
        <v>49</v>
      </c>
      <c r="C64" s="64" t="s">
        <v>165</v>
      </c>
      <c r="D64" s="516"/>
    </row>
    <row r="65" spans="2:5" x14ac:dyDescent="0.25">
      <c r="B65" s="164"/>
      <c r="C65" s="164"/>
      <c r="D65" s="164"/>
      <c r="E65" s="164"/>
    </row>
    <row r="66" spans="2:5" ht="15.75" thickBot="1" x14ac:dyDescent="0.3">
      <c r="B66" s="59">
        <v>1</v>
      </c>
      <c r="C66" s="60" t="s">
        <v>19</v>
      </c>
      <c r="D66" s="65" t="s">
        <v>53</v>
      </c>
      <c r="E66" s="61">
        <v>10582.764800000001</v>
      </c>
    </row>
    <row r="72" spans="2:5" ht="22.5" x14ac:dyDescent="0.25">
      <c r="B72" s="53"/>
      <c r="C72" s="164" t="s">
        <v>166</v>
      </c>
      <c r="D72" s="515" t="s">
        <v>52</v>
      </c>
    </row>
    <row r="73" spans="2:5" ht="15.75" thickBot="1" x14ac:dyDescent="0.3">
      <c r="B73" s="165" t="s">
        <v>49</v>
      </c>
      <c r="C73" s="64" t="s">
        <v>167</v>
      </c>
      <c r="D73" s="516"/>
    </row>
    <row r="74" spans="2:5" x14ac:dyDescent="0.25">
      <c r="B74" s="164"/>
      <c r="C74" s="164"/>
      <c r="D74" s="164"/>
      <c r="E74" s="164"/>
    </row>
    <row r="75" spans="2:5" ht="15.75" thickBot="1" x14ac:dyDescent="0.3">
      <c r="B75" s="59">
        <v>1</v>
      </c>
      <c r="C75" s="60" t="s">
        <v>19</v>
      </c>
      <c r="D75" s="65" t="s">
        <v>53</v>
      </c>
      <c r="E75" s="61">
        <v>9891.3790000000008</v>
      </c>
    </row>
    <row r="79" spans="2:5" ht="22.5" x14ac:dyDescent="0.25">
      <c r="B79" s="53"/>
      <c r="C79" s="164" t="s">
        <v>168</v>
      </c>
      <c r="D79" s="515" t="s">
        <v>52</v>
      </c>
    </row>
    <row r="80" spans="2:5" ht="15.75" thickBot="1" x14ac:dyDescent="0.3">
      <c r="B80" s="165" t="s">
        <v>49</v>
      </c>
      <c r="C80" s="64" t="s">
        <v>169</v>
      </c>
      <c r="D80" s="516"/>
    </row>
    <row r="81" spans="2:5" x14ac:dyDescent="0.25">
      <c r="B81" s="164"/>
      <c r="C81" s="164"/>
      <c r="D81" s="164"/>
      <c r="E81" s="164"/>
    </row>
    <row r="82" spans="2:5" ht="15.75" thickBot="1" x14ac:dyDescent="0.3">
      <c r="B82" s="59">
        <v>1</v>
      </c>
      <c r="C82" s="60" t="s">
        <v>19</v>
      </c>
      <c r="D82" s="60" t="s">
        <v>153</v>
      </c>
      <c r="E82" s="61">
        <v>596.89549999999997</v>
      </c>
    </row>
    <row r="83" spans="2:5" ht="15.75" thickBot="1" x14ac:dyDescent="0.3">
      <c r="B83" s="59">
        <v>2</v>
      </c>
      <c r="C83" s="60" t="s">
        <v>19</v>
      </c>
      <c r="D83" s="60" t="s">
        <v>157</v>
      </c>
      <c r="E83" s="61">
        <v>221.4648</v>
      </c>
    </row>
    <row r="84" spans="2:5" ht="15.75" thickBot="1" x14ac:dyDescent="0.3">
      <c r="B84" s="59">
        <v>3</v>
      </c>
      <c r="C84" s="60" t="s">
        <v>19</v>
      </c>
      <c r="D84" s="65" t="s">
        <v>53</v>
      </c>
      <c r="E84" s="61">
        <v>27808.823700000001</v>
      </c>
    </row>
    <row r="89" spans="2:5" ht="22.5" x14ac:dyDescent="0.25">
      <c r="B89" s="53"/>
      <c r="C89" s="164" t="s">
        <v>170</v>
      </c>
      <c r="D89" s="515" t="s">
        <v>52</v>
      </c>
    </row>
    <row r="90" spans="2:5" ht="15.75" thickBot="1" x14ac:dyDescent="0.3">
      <c r="B90" s="165" t="s">
        <v>49</v>
      </c>
      <c r="C90" s="64" t="s">
        <v>171</v>
      </c>
      <c r="D90" s="516"/>
    </row>
    <row r="91" spans="2:5" x14ac:dyDescent="0.25">
      <c r="B91" s="164"/>
      <c r="C91" s="164"/>
      <c r="D91" s="164"/>
      <c r="E91" s="164"/>
    </row>
    <row r="92" spans="2:5" ht="15.75" thickBot="1" x14ac:dyDescent="0.3">
      <c r="B92" s="59">
        <v>1</v>
      </c>
      <c r="C92" s="60" t="s">
        <v>19</v>
      </c>
      <c r="D92" s="60" t="s">
        <v>153</v>
      </c>
      <c r="E92" s="61">
        <v>5244.1947</v>
      </c>
    </row>
    <row r="93" spans="2:5" ht="15.75" thickBot="1" x14ac:dyDescent="0.3">
      <c r="B93" s="59">
        <v>2</v>
      </c>
      <c r="C93" s="60" t="s">
        <v>19</v>
      </c>
      <c r="D93" s="60" t="s">
        <v>154</v>
      </c>
      <c r="E93" s="61">
        <v>2640.0149999999999</v>
      </c>
    </row>
    <row r="94" spans="2:5" ht="15.75" thickBot="1" x14ac:dyDescent="0.3">
      <c r="B94" s="59">
        <v>3</v>
      </c>
      <c r="C94" s="60" t="s">
        <v>19</v>
      </c>
      <c r="D94" s="60" t="s">
        <v>157</v>
      </c>
      <c r="E94" s="61">
        <v>871.09860000000003</v>
      </c>
    </row>
    <row r="95" spans="2:5" ht="15.75" thickBot="1" x14ac:dyDescent="0.3">
      <c r="B95" s="59">
        <v>4</v>
      </c>
      <c r="C95" s="60" t="s">
        <v>19</v>
      </c>
      <c r="D95" s="65" t="s">
        <v>53</v>
      </c>
      <c r="E95" s="61">
        <v>168427.82610000001</v>
      </c>
    </row>
    <row r="100" spans="2:5" ht="22.5" x14ac:dyDescent="0.25">
      <c r="B100" s="53"/>
      <c r="C100" s="164" t="s">
        <v>172</v>
      </c>
      <c r="D100" s="515" t="s">
        <v>52</v>
      </c>
    </row>
    <row r="101" spans="2:5" ht="15.75" thickBot="1" x14ac:dyDescent="0.3">
      <c r="B101" s="165" t="s">
        <v>49</v>
      </c>
      <c r="C101" s="64" t="s">
        <v>173</v>
      </c>
      <c r="D101" s="516"/>
    </row>
    <row r="102" spans="2:5" x14ac:dyDescent="0.25">
      <c r="B102" s="164"/>
      <c r="C102" s="164"/>
      <c r="D102" s="164"/>
      <c r="E102" s="164"/>
    </row>
    <row r="103" spans="2:5" ht="15.75" thickBot="1" x14ac:dyDescent="0.3">
      <c r="B103" s="59">
        <v>1</v>
      </c>
      <c r="C103" s="60" t="s">
        <v>19</v>
      </c>
      <c r="D103" s="60" t="s">
        <v>153</v>
      </c>
      <c r="E103" s="61">
        <v>1255.3268</v>
      </c>
    </row>
    <row r="104" spans="2:5" ht="15.75" thickBot="1" x14ac:dyDescent="0.3">
      <c r="B104" s="59">
        <v>2</v>
      </c>
      <c r="C104" s="60" t="s">
        <v>19</v>
      </c>
      <c r="D104" s="60" t="s">
        <v>154</v>
      </c>
      <c r="E104" s="61">
        <v>1064.4525000000001</v>
      </c>
    </row>
    <row r="105" spans="2:5" ht="15.75" thickBot="1" x14ac:dyDescent="0.3">
      <c r="B105" s="59">
        <v>3</v>
      </c>
      <c r="C105" s="60" t="s">
        <v>19</v>
      </c>
      <c r="D105" s="65" t="s">
        <v>53</v>
      </c>
      <c r="E105" s="61">
        <v>33325.851699999999</v>
      </c>
    </row>
  </sheetData>
  <mergeCells count="10">
    <mergeCell ref="D72:D73"/>
    <mergeCell ref="D79:D80"/>
    <mergeCell ref="D89:D90"/>
    <mergeCell ref="D100:D101"/>
    <mergeCell ref="D4:D5"/>
    <mergeCell ref="D16:D17"/>
    <mergeCell ref="D28:D29"/>
    <mergeCell ref="D40:D41"/>
    <mergeCell ref="D52:D53"/>
    <mergeCell ref="D63:D6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116"/>
  <sheetViews>
    <sheetView workbookViewId="0">
      <selection activeCell="G8" sqref="G8"/>
    </sheetView>
  </sheetViews>
  <sheetFormatPr baseColWidth="10" defaultRowHeight="15" x14ac:dyDescent="0.25"/>
  <sheetData>
    <row r="3" spans="2:18" ht="23.25" thickBot="1" x14ac:dyDescent="0.3">
      <c r="B3" s="53"/>
      <c r="C3" s="56" t="s">
        <v>99</v>
      </c>
      <c r="D3" s="515" t="s">
        <v>52</v>
      </c>
      <c r="L3" s="59">
        <v>6</v>
      </c>
      <c r="M3" s="60" t="s">
        <v>20</v>
      </c>
      <c r="N3" s="60">
        <v>1</v>
      </c>
      <c r="O3" s="180">
        <v>47242.659299999999</v>
      </c>
      <c r="P3" s="66">
        <f>SUM(O3:O65)</f>
        <v>3849905.7254999997</v>
      </c>
      <c r="Q3" t="s">
        <v>149</v>
      </c>
    </row>
    <row r="4" spans="2:18" ht="15.75" thickBot="1" x14ac:dyDescent="0.3">
      <c r="B4" s="144" t="s">
        <v>49</v>
      </c>
      <c r="C4" s="64" t="s">
        <v>100</v>
      </c>
      <c r="D4" s="516"/>
      <c r="L4" s="59">
        <v>7</v>
      </c>
      <c r="M4" s="60" t="s">
        <v>20</v>
      </c>
      <c r="N4" s="60">
        <v>2</v>
      </c>
      <c r="O4" s="180">
        <v>1616.9682</v>
      </c>
      <c r="P4" s="66">
        <f>SUM(O9,O13,O17,O22,O28:O29,O34,O41,O48,O55,O65)</f>
        <v>797723.18959999993</v>
      </c>
      <c r="Q4" t="s">
        <v>53</v>
      </c>
      <c r="R4">
        <f>P4*100/P3</f>
        <v>20.720590229424307</v>
      </c>
    </row>
    <row r="5" spans="2:18" ht="15.75" thickBot="1" x14ac:dyDescent="0.3">
      <c r="B5" s="56"/>
      <c r="C5" s="56"/>
      <c r="D5" s="56"/>
      <c r="E5" s="56"/>
      <c r="L5" s="59">
        <v>8</v>
      </c>
      <c r="M5" s="60" t="s">
        <v>20</v>
      </c>
      <c r="N5" s="60">
        <v>3</v>
      </c>
      <c r="O5" s="180">
        <v>3010.6826999999998</v>
      </c>
      <c r="P5" s="66">
        <f>SUM(O3,O10,O14,O18,O23,O30,O35,O42,O49,O59)</f>
        <v>1264205.3917999999</v>
      </c>
      <c r="Q5" t="s">
        <v>150</v>
      </c>
      <c r="R5">
        <f>P5*100/P3</f>
        <v>32.83730776643403</v>
      </c>
    </row>
    <row r="6" spans="2:18" ht="15.75" thickBot="1" x14ac:dyDescent="0.3">
      <c r="B6" s="59">
        <v>1</v>
      </c>
      <c r="C6" s="60" t="s">
        <v>19</v>
      </c>
      <c r="D6" s="60">
        <v>1</v>
      </c>
      <c r="E6" s="180">
        <v>54073.267899999999</v>
      </c>
      <c r="G6" s="146">
        <f>SUM(E6:E106)</f>
        <v>1316278.3171999997</v>
      </c>
      <c r="L6" s="59">
        <v>9</v>
      </c>
      <c r="M6" s="60" t="s">
        <v>20</v>
      </c>
      <c r="N6" s="60">
        <v>4</v>
      </c>
      <c r="O6" s="180">
        <v>965.86519999999996</v>
      </c>
    </row>
    <row r="7" spans="2:18" ht="15.75" thickBot="1" x14ac:dyDescent="0.3">
      <c r="B7" s="59">
        <v>2</v>
      </c>
      <c r="C7" s="60" t="s">
        <v>19</v>
      </c>
      <c r="D7" s="60">
        <v>2</v>
      </c>
      <c r="E7" s="180">
        <v>496.98219999999998</v>
      </c>
      <c r="G7" s="66">
        <f>SUM(E10,E19,E26,E36,E48:E49,E59,E70,E81,E91,E106)</f>
        <v>228813.3241</v>
      </c>
      <c r="H7">
        <f>G7*100/G6</f>
        <v>17.383354349157248</v>
      </c>
      <c r="L7" s="59">
        <v>10</v>
      </c>
      <c r="M7" s="60" t="s">
        <v>20</v>
      </c>
      <c r="N7" s="60">
        <v>5</v>
      </c>
      <c r="O7" s="180">
        <v>51608.380299999997</v>
      </c>
    </row>
    <row r="8" spans="2:18" ht="15.75" thickBot="1" x14ac:dyDescent="0.3">
      <c r="B8" s="59">
        <v>3</v>
      </c>
      <c r="C8" s="60" t="s">
        <v>19</v>
      </c>
      <c r="D8" s="60">
        <v>5</v>
      </c>
      <c r="E8" s="180">
        <v>9831.6059000000005</v>
      </c>
      <c r="G8" s="66">
        <f>SUM(E6,E16,E32,E42,E54,E64,E75,E86,E100)</f>
        <v>598032.21550000005</v>
      </c>
      <c r="H8">
        <f>G8*100/G6</f>
        <v>45.433568849796153</v>
      </c>
      <c r="L8" s="59">
        <v>11</v>
      </c>
      <c r="M8" s="60" t="s">
        <v>20</v>
      </c>
      <c r="N8" s="60">
        <v>6</v>
      </c>
      <c r="O8" s="180">
        <v>49012.253499999999</v>
      </c>
    </row>
    <row r="9" spans="2:18" ht="15.75" thickBot="1" x14ac:dyDescent="0.3">
      <c r="B9" s="59">
        <v>4</v>
      </c>
      <c r="C9" s="60" t="s">
        <v>19</v>
      </c>
      <c r="D9" s="60">
        <v>6</v>
      </c>
      <c r="E9" s="180">
        <v>10749.605</v>
      </c>
      <c r="L9" s="59">
        <v>12</v>
      </c>
      <c r="M9" s="60" t="s">
        <v>20</v>
      </c>
      <c r="N9" s="65" t="s">
        <v>53</v>
      </c>
      <c r="O9" s="180">
        <v>92559.075700000001</v>
      </c>
    </row>
    <row r="10" spans="2:18" ht="15.75" thickBot="1" x14ac:dyDescent="0.3">
      <c r="B10" s="59">
        <v>5</v>
      </c>
      <c r="C10" s="60" t="s">
        <v>19</v>
      </c>
      <c r="D10" s="65" t="s">
        <v>53</v>
      </c>
      <c r="E10" s="180">
        <v>16130.817800000001</v>
      </c>
      <c r="L10" s="59">
        <v>4</v>
      </c>
      <c r="M10" s="60" t="s">
        <v>20</v>
      </c>
      <c r="N10" s="60">
        <v>1</v>
      </c>
      <c r="O10" s="180">
        <v>4037.7363</v>
      </c>
    </row>
    <row r="11" spans="2:18" ht="15.75" thickBot="1" x14ac:dyDescent="0.3">
      <c r="L11" s="59">
        <v>5</v>
      </c>
      <c r="M11" s="60" t="s">
        <v>20</v>
      </c>
      <c r="N11" s="60">
        <v>5</v>
      </c>
      <c r="O11" s="180">
        <v>6796.9495999999999</v>
      </c>
    </row>
    <row r="12" spans="2:18" ht="15.75" thickBot="1" x14ac:dyDescent="0.3">
      <c r="L12" s="59">
        <v>6</v>
      </c>
      <c r="M12" s="60" t="s">
        <v>20</v>
      </c>
      <c r="N12" s="60">
        <v>6</v>
      </c>
      <c r="O12" s="180">
        <v>4490.1824999999999</v>
      </c>
    </row>
    <row r="13" spans="2:18" ht="23.25" thickBot="1" x14ac:dyDescent="0.3">
      <c r="B13" s="53"/>
      <c r="C13" s="56" t="s">
        <v>64</v>
      </c>
      <c r="D13" s="515" t="s">
        <v>52</v>
      </c>
      <c r="L13" s="59">
        <v>7</v>
      </c>
      <c r="M13" s="60" t="s">
        <v>20</v>
      </c>
      <c r="N13" s="65" t="s">
        <v>53</v>
      </c>
      <c r="O13" s="180">
        <v>25698.587599999999</v>
      </c>
    </row>
    <row r="14" spans="2:18" ht="15.75" thickBot="1" x14ac:dyDescent="0.3">
      <c r="B14" s="144" t="s">
        <v>49</v>
      </c>
      <c r="C14" s="64" t="s">
        <v>65</v>
      </c>
      <c r="D14" s="516"/>
      <c r="L14" s="59">
        <v>5</v>
      </c>
      <c r="M14" s="60" t="s">
        <v>20</v>
      </c>
      <c r="N14" s="60">
        <v>1</v>
      </c>
      <c r="O14" s="180">
        <v>1749.4422999999999</v>
      </c>
    </row>
    <row r="15" spans="2:18" ht="15.75" thickBot="1" x14ac:dyDescent="0.3">
      <c r="B15" s="56"/>
      <c r="C15" s="56"/>
      <c r="D15" s="56"/>
      <c r="E15" s="56"/>
      <c r="L15" s="59">
        <v>6</v>
      </c>
      <c r="M15" s="60" t="s">
        <v>20</v>
      </c>
      <c r="N15" s="60">
        <v>5</v>
      </c>
      <c r="O15" s="180">
        <v>1924.3128999999999</v>
      </c>
    </row>
    <row r="16" spans="2:18" ht="15.75" thickBot="1" x14ac:dyDescent="0.3">
      <c r="B16" s="59">
        <v>1</v>
      </c>
      <c r="C16" s="60" t="s">
        <v>19</v>
      </c>
      <c r="D16" s="60">
        <v>1</v>
      </c>
      <c r="E16" s="61">
        <v>511.09710000000001</v>
      </c>
      <c r="L16" s="59">
        <v>7</v>
      </c>
      <c r="M16" s="60" t="s">
        <v>20</v>
      </c>
      <c r="N16" s="60">
        <v>6</v>
      </c>
      <c r="O16" s="180">
        <v>2159.2813000000001</v>
      </c>
    </row>
    <row r="17" spans="2:15" ht="15.75" thickBot="1" x14ac:dyDescent="0.3">
      <c r="B17" s="59">
        <v>2</v>
      </c>
      <c r="C17" s="60" t="s">
        <v>19</v>
      </c>
      <c r="D17" s="60">
        <v>5</v>
      </c>
      <c r="E17" s="61">
        <v>4084.5774000000001</v>
      </c>
      <c r="L17" s="59">
        <v>8</v>
      </c>
      <c r="M17" s="60" t="s">
        <v>20</v>
      </c>
      <c r="N17" s="65" t="s">
        <v>53</v>
      </c>
      <c r="O17" s="180">
        <v>17910.9133</v>
      </c>
    </row>
    <row r="18" spans="2:15" ht="15.75" thickBot="1" x14ac:dyDescent="0.3">
      <c r="B18" s="59">
        <v>3</v>
      </c>
      <c r="C18" s="60" t="s">
        <v>19</v>
      </c>
      <c r="D18" s="65" t="s">
        <v>53</v>
      </c>
      <c r="E18" s="61">
        <v>5987.0904</v>
      </c>
      <c r="L18" s="59">
        <v>6</v>
      </c>
      <c r="M18" s="60" t="s">
        <v>20</v>
      </c>
      <c r="N18" s="60">
        <v>1</v>
      </c>
      <c r="O18" s="180">
        <v>10622.9629</v>
      </c>
    </row>
    <row r="19" spans="2:15" ht="15.75" thickBot="1" x14ac:dyDescent="0.3">
      <c r="B19" s="59"/>
      <c r="C19" s="60"/>
      <c r="D19" s="60"/>
      <c r="E19" s="61"/>
      <c r="L19" s="59">
        <v>7</v>
      </c>
      <c r="M19" s="60" t="s">
        <v>20</v>
      </c>
      <c r="N19" s="60">
        <v>2</v>
      </c>
      <c r="O19" s="180">
        <v>4839.9115000000002</v>
      </c>
    </row>
    <row r="20" spans="2:15" ht="23.25" thickBot="1" x14ac:dyDescent="0.3">
      <c r="B20" s="53"/>
      <c r="C20" s="56" t="s">
        <v>62</v>
      </c>
      <c r="D20" s="515" t="s">
        <v>52</v>
      </c>
      <c r="L20" s="59">
        <v>8</v>
      </c>
      <c r="M20" s="60" t="s">
        <v>20</v>
      </c>
      <c r="N20" s="60">
        <v>5</v>
      </c>
      <c r="O20" s="180">
        <v>27382.993200000001</v>
      </c>
    </row>
    <row r="21" spans="2:15" ht="15.75" thickBot="1" x14ac:dyDescent="0.3">
      <c r="B21" s="144" t="s">
        <v>49</v>
      </c>
      <c r="C21" s="64" t="s">
        <v>63</v>
      </c>
      <c r="D21" s="516"/>
      <c r="L21" s="59">
        <v>9</v>
      </c>
      <c r="M21" s="60" t="s">
        <v>20</v>
      </c>
      <c r="N21" s="60">
        <v>6</v>
      </c>
      <c r="O21" s="180">
        <v>15509.460800000001</v>
      </c>
    </row>
    <row r="22" spans="2:15" ht="15.75" thickBot="1" x14ac:dyDescent="0.3">
      <c r="B22" s="56"/>
      <c r="C22" s="56"/>
      <c r="D22" s="56"/>
      <c r="E22" s="56"/>
      <c r="L22" s="59">
        <v>10</v>
      </c>
      <c r="M22" s="60" t="s">
        <v>20</v>
      </c>
      <c r="N22" s="65" t="s">
        <v>53</v>
      </c>
      <c r="O22" s="180">
        <v>29716.486099999998</v>
      </c>
    </row>
    <row r="23" spans="2:15" ht="15.75" thickBot="1" x14ac:dyDescent="0.3">
      <c r="B23" s="59">
        <v>1</v>
      </c>
      <c r="C23" s="60" t="s">
        <v>19</v>
      </c>
      <c r="D23" s="60">
        <v>3</v>
      </c>
      <c r="E23" s="61">
        <v>693.51459999999997</v>
      </c>
      <c r="L23" s="59">
        <v>9</v>
      </c>
      <c r="M23" s="60" t="s">
        <v>20</v>
      </c>
      <c r="N23" s="60">
        <v>1</v>
      </c>
      <c r="O23" s="180">
        <v>210114.21539999999</v>
      </c>
    </row>
    <row r="24" spans="2:15" ht="15.75" thickBot="1" x14ac:dyDescent="0.3">
      <c r="B24" s="59">
        <v>2</v>
      </c>
      <c r="C24" s="60" t="s">
        <v>19</v>
      </c>
      <c r="D24" s="60">
        <v>5</v>
      </c>
      <c r="E24" s="61">
        <v>3383.3852999999999</v>
      </c>
      <c r="L24" s="59">
        <v>10</v>
      </c>
      <c r="M24" s="60" t="s">
        <v>20</v>
      </c>
      <c r="N24" s="60">
        <v>2</v>
      </c>
      <c r="O24" s="180">
        <v>17563.820199999998</v>
      </c>
    </row>
    <row r="25" spans="2:15" ht="15.75" thickBot="1" x14ac:dyDescent="0.3">
      <c r="B25" s="59">
        <v>3</v>
      </c>
      <c r="C25" s="60" t="s">
        <v>19</v>
      </c>
      <c r="D25" s="60">
        <v>6</v>
      </c>
      <c r="E25" s="61">
        <v>310.39420000000001</v>
      </c>
      <c r="L25" s="59">
        <v>11</v>
      </c>
      <c r="M25" s="60" t="s">
        <v>20</v>
      </c>
      <c r="N25" s="60">
        <v>4</v>
      </c>
      <c r="O25" s="180">
        <v>2618.6500999999998</v>
      </c>
    </row>
    <row r="26" spans="2:15" ht="15.75" thickBot="1" x14ac:dyDescent="0.3">
      <c r="B26" s="59">
        <v>4</v>
      </c>
      <c r="C26" s="60" t="s">
        <v>19</v>
      </c>
      <c r="D26" s="65" t="s">
        <v>53</v>
      </c>
      <c r="E26" s="61">
        <v>5504.085</v>
      </c>
      <c r="L26" s="59">
        <v>12</v>
      </c>
      <c r="M26" s="60" t="s">
        <v>20</v>
      </c>
      <c r="N26" s="60">
        <v>5</v>
      </c>
      <c r="O26" s="180">
        <v>119418.63559999999</v>
      </c>
    </row>
    <row r="27" spans="2:15" ht="15.75" thickBot="1" x14ac:dyDescent="0.3">
      <c r="B27" s="59"/>
      <c r="C27" s="60"/>
      <c r="D27" s="60"/>
      <c r="E27" s="61"/>
      <c r="L27" s="59">
        <v>13</v>
      </c>
      <c r="M27" s="60" t="s">
        <v>20</v>
      </c>
      <c r="N27" s="60">
        <v>6</v>
      </c>
      <c r="O27" s="180">
        <v>72934.482900000003</v>
      </c>
    </row>
    <row r="28" spans="2:15" ht="15.75" thickBot="1" x14ac:dyDescent="0.3">
      <c r="L28" s="59">
        <v>14</v>
      </c>
      <c r="M28" s="60" t="s">
        <v>20</v>
      </c>
      <c r="N28" s="60" t="s">
        <v>59</v>
      </c>
      <c r="O28" s="180">
        <v>34479.138700000003</v>
      </c>
    </row>
    <row r="29" spans="2:15" ht="23.25" thickBot="1" x14ac:dyDescent="0.3">
      <c r="B29" s="53"/>
      <c r="C29" s="56" t="s">
        <v>60</v>
      </c>
      <c r="D29" s="515" t="s">
        <v>52</v>
      </c>
      <c r="L29" s="59">
        <v>15</v>
      </c>
      <c r="M29" s="60" t="s">
        <v>20</v>
      </c>
      <c r="N29" s="65" t="s">
        <v>53</v>
      </c>
      <c r="O29" s="180">
        <v>76018.176300000006</v>
      </c>
    </row>
    <row r="30" spans="2:15" ht="15.75" thickBot="1" x14ac:dyDescent="0.3">
      <c r="B30" s="144" t="s">
        <v>49</v>
      </c>
      <c r="C30" s="64" t="s">
        <v>61</v>
      </c>
      <c r="D30" s="516"/>
      <c r="L30" s="59">
        <v>7</v>
      </c>
      <c r="M30" s="60" t="s">
        <v>20</v>
      </c>
      <c r="N30" s="60">
        <v>1</v>
      </c>
      <c r="O30" s="180">
        <v>12460.951999999999</v>
      </c>
    </row>
    <row r="31" spans="2:15" ht="15.75" thickBot="1" x14ac:dyDescent="0.3">
      <c r="B31" s="56"/>
      <c r="C31" s="56"/>
      <c r="D31" s="56"/>
      <c r="E31" s="56"/>
      <c r="L31" s="59">
        <v>8</v>
      </c>
      <c r="M31" s="60" t="s">
        <v>20</v>
      </c>
      <c r="N31" s="60">
        <v>2</v>
      </c>
      <c r="O31" s="180">
        <v>2534.2262000000001</v>
      </c>
    </row>
    <row r="32" spans="2:15" ht="15.75" thickBot="1" x14ac:dyDescent="0.3">
      <c r="B32" s="59">
        <v>1</v>
      </c>
      <c r="C32" s="60" t="s">
        <v>19</v>
      </c>
      <c r="D32" s="60">
        <v>1</v>
      </c>
      <c r="E32" s="61">
        <v>5115.4416000000001</v>
      </c>
      <c r="L32" s="59">
        <v>9</v>
      </c>
      <c r="M32" s="60" t="s">
        <v>20</v>
      </c>
      <c r="N32" s="60">
        <v>5</v>
      </c>
      <c r="O32" s="180">
        <v>30556.032899999998</v>
      </c>
    </row>
    <row r="33" spans="2:15" ht="15.75" thickBot="1" x14ac:dyDescent="0.3">
      <c r="B33" s="59">
        <v>2</v>
      </c>
      <c r="C33" s="60" t="s">
        <v>19</v>
      </c>
      <c r="D33" s="60">
        <v>2</v>
      </c>
      <c r="E33" s="61">
        <v>674.60019999999997</v>
      </c>
      <c r="L33" s="59">
        <v>10</v>
      </c>
      <c r="M33" s="60" t="s">
        <v>20</v>
      </c>
      <c r="N33" s="60">
        <v>6</v>
      </c>
      <c r="O33" s="180">
        <v>36991.9827</v>
      </c>
    </row>
    <row r="34" spans="2:15" ht="15.75" thickBot="1" x14ac:dyDescent="0.3">
      <c r="B34" s="59">
        <v>3</v>
      </c>
      <c r="C34" s="60" t="s">
        <v>19</v>
      </c>
      <c r="D34" s="60">
        <v>5</v>
      </c>
      <c r="E34" s="61">
        <v>11055.957399999999</v>
      </c>
      <c r="L34" s="59">
        <v>11</v>
      </c>
      <c r="M34" s="60" t="s">
        <v>20</v>
      </c>
      <c r="N34" s="65" t="s">
        <v>53</v>
      </c>
      <c r="O34" s="180">
        <v>21980.399600000001</v>
      </c>
    </row>
    <row r="35" spans="2:15" ht="15.75" thickBot="1" x14ac:dyDescent="0.3">
      <c r="B35" s="59">
        <v>4</v>
      </c>
      <c r="C35" s="60" t="s">
        <v>19</v>
      </c>
      <c r="D35" s="60">
        <v>6</v>
      </c>
      <c r="E35" s="61">
        <v>3380.4792000000002</v>
      </c>
      <c r="L35" s="59">
        <v>8</v>
      </c>
      <c r="M35" s="60" t="s">
        <v>20</v>
      </c>
      <c r="N35" s="60">
        <v>1</v>
      </c>
      <c r="O35" s="180">
        <v>388624.79599999997</v>
      </c>
    </row>
    <row r="36" spans="2:15" ht="15.75" thickBot="1" x14ac:dyDescent="0.3">
      <c r="B36" s="59">
        <v>5</v>
      </c>
      <c r="C36" s="60" t="s">
        <v>19</v>
      </c>
      <c r="D36" s="65" t="s">
        <v>53</v>
      </c>
      <c r="E36" s="61">
        <v>8400.7057000000004</v>
      </c>
      <c r="L36" s="59">
        <v>9</v>
      </c>
      <c r="M36" s="60" t="s">
        <v>20</v>
      </c>
      <c r="N36" s="60">
        <v>2</v>
      </c>
      <c r="O36" s="180">
        <v>16927.6875</v>
      </c>
    </row>
    <row r="37" spans="2:15" ht="15.75" thickBot="1" x14ac:dyDescent="0.3">
      <c r="B37" s="59"/>
      <c r="C37" s="60"/>
      <c r="D37" s="60"/>
      <c r="E37" s="61"/>
      <c r="L37" s="59">
        <v>10</v>
      </c>
      <c r="M37" s="60" t="s">
        <v>20</v>
      </c>
      <c r="N37" s="60">
        <v>3</v>
      </c>
      <c r="O37" s="180">
        <v>5576.2154</v>
      </c>
    </row>
    <row r="38" spans="2:15" ht="15.75" thickBot="1" x14ac:dyDescent="0.3">
      <c r="L38" s="59">
        <v>11</v>
      </c>
      <c r="M38" s="60" t="s">
        <v>20</v>
      </c>
      <c r="N38" s="60">
        <v>4</v>
      </c>
      <c r="O38" s="180">
        <v>4642.6415999999999</v>
      </c>
    </row>
    <row r="39" spans="2:15" ht="23.25" thickBot="1" x14ac:dyDescent="0.3">
      <c r="B39" s="53"/>
      <c r="C39" s="56" t="s">
        <v>57</v>
      </c>
      <c r="D39" s="515" t="s">
        <v>52</v>
      </c>
      <c r="L39" s="59">
        <v>12</v>
      </c>
      <c r="M39" s="60" t="s">
        <v>20</v>
      </c>
      <c r="N39" s="60">
        <v>5</v>
      </c>
      <c r="O39" s="180">
        <v>79025.754499999995</v>
      </c>
    </row>
    <row r="40" spans="2:15" ht="15.75" thickBot="1" x14ac:dyDescent="0.3">
      <c r="B40" s="144" t="s">
        <v>49</v>
      </c>
      <c r="C40" s="64" t="s">
        <v>58</v>
      </c>
      <c r="D40" s="516"/>
      <c r="L40" s="59">
        <v>13</v>
      </c>
      <c r="M40" s="60" t="s">
        <v>20</v>
      </c>
      <c r="N40" s="60">
        <v>6</v>
      </c>
      <c r="O40" s="180">
        <v>98719.893599999996</v>
      </c>
    </row>
    <row r="41" spans="2:15" ht="15.75" thickBot="1" x14ac:dyDescent="0.3">
      <c r="B41" s="56"/>
      <c r="C41" s="56"/>
      <c r="D41" s="56"/>
      <c r="E41" s="56"/>
      <c r="L41" s="59">
        <v>14</v>
      </c>
      <c r="M41" s="60" t="s">
        <v>20</v>
      </c>
      <c r="N41" s="65" t="s">
        <v>53</v>
      </c>
      <c r="O41" s="180">
        <v>171686.4368</v>
      </c>
    </row>
    <row r="42" spans="2:15" ht="15.75" thickBot="1" x14ac:dyDescent="0.3">
      <c r="B42" s="59">
        <v>1</v>
      </c>
      <c r="C42" s="60" t="s">
        <v>19</v>
      </c>
      <c r="D42" s="60">
        <v>1</v>
      </c>
      <c r="E42" s="61">
        <v>63057.153299999998</v>
      </c>
      <c r="L42" s="59">
        <v>8</v>
      </c>
      <c r="M42" s="60" t="s">
        <v>20</v>
      </c>
      <c r="N42" s="60">
        <v>1</v>
      </c>
      <c r="O42" s="180">
        <v>320595.04100000003</v>
      </c>
    </row>
    <row r="43" spans="2:15" ht="15.75" thickBot="1" x14ac:dyDescent="0.3">
      <c r="B43" s="59">
        <v>2</v>
      </c>
      <c r="C43" s="60" t="s">
        <v>19</v>
      </c>
      <c r="D43" s="60">
        <v>2</v>
      </c>
      <c r="E43" s="61">
        <v>3206.7750000000001</v>
      </c>
      <c r="L43" s="59">
        <v>9</v>
      </c>
      <c r="M43" s="60" t="s">
        <v>20</v>
      </c>
      <c r="N43" s="60">
        <v>2</v>
      </c>
      <c r="O43" s="180">
        <v>2926.2550000000001</v>
      </c>
    </row>
    <row r="44" spans="2:15" ht="15.75" thickBot="1" x14ac:dyDescent="0.3">
      <c r="B44" s="59">
        <v>3</v>
      </c>
      <c r="C44" s="60" t="s">
        <v>19</v>
      </c>
      <c r="D44" s="60">
        <v>3</v>
      </c>
      <c r="E44" s="61">
        <v>445.1902</v>
      </c>
      <c r="L44" s="59">
        <v>10</v>
      </c>
      <c r="M44" s="60" t="s">
        <v>20</v>
      </c>
      <c r="N44" s="60">
        <v>3</v>
      </c>
      <c r="O44" s="180">
        <v>13003.36</v>
      </c>
    </row>
    <row r="45" spans="2:15" ht="15.75" thickBot="1" x14ac:dyDescent="0.3">
      <c r="B45" s="59">
        <v>4</v>
      </c>
      <c r="C45" s="60" t="s">
        <v>19</v>
      </c>
      <c r="D45" s="60">
        <v>4</v>
      </c>
      <c r="E45" s="61">
        <v>838.61369999999999</v>
      </c>
      <c r="L45" s="59">
        <v>11</v>
      </c>
      <c r="M45" s="60" t="s">
        <v>20</v>
      </c>
      <c r="N45" s="60">
        <v>4</v>
      </c>
      <c r="O45" s="180">
        <v>9905.6290000000008</v>
      </c>
    </row>
    <row r="46" spans="2:15" ht="15.75" thickBot="1" x14ac:dyDescent="0.3">
      <c r="B46" s="59">
        <v>5</v>
      </c>
      <c r="C46" s="60" t="s">
        <v>19</v>
      </c>
      <c r="D46" s="60">
        <v>5</v>
      </c>
      <c r="E46" s="61">
        <v>42584.190999999999</v>
      </c>
      <c r="L46" s="59">
        <v>12</v>
      </c>
      <c r="M46" s="60" t="s">
        <v>20</v>
      </c>
      <c r="N46" s="60">
        <v>5</v>
      </c>
      <c r="O46" s="180">
        <v>214147.927</v>
      </c>
    </row>
    <row r="47" spans="2:15" ht="15.75" thickBot="1" x14ac:dyDescent="0.3">
      <c r="B47" s="59">
        <v>6</v>
      </c>
      <c r="C47" s="60" t="s">
        <v>19</v>
      </c>
      <c r="D47" s="60">
        <v>6</v>
      </c>
      <c r="E47" s="61">
        <v>24101.5514</v>
      </c>
      <c r="L47" s="59">
        <v>13</v>
      </c>
      <c r="M47" s="60" t="s">
        <v>20</v>
      </c>
      <c r="N47" s="60">
        <v>6</v>
      </c>
      <c r="O47" s="180">
        <v>318921.609</v>
      </c>
    </row>
    <row r="48" spans="2:15" ht="15.75" thickBot="1" x14ac:dyDescent="0.3">
      <c r="B48" s="59">
        <v>7</v>
      </c>
      <c r="C48" s="60" t="s">
        <v>19</v>
      </c>
      <c r="D48" s="60" t="s">
        <v>59</v>
      </c>
      <c r="E48" s="61">
        <v>15312.8524</v>
      </c>
      <c r="L48" s="59">
        <v>14</v>
      </c>
      <c r="M48" s="60" t="s">
        <v>20</v>
      </c>
      <c r="N48" s="65" t="s">
        <v>53</v>
      </c>
      <c r="O48" s="180">
        <v>192989.50200000001</v>
      </c>
    </row>
    <row r="49" spans="2:15" ht="15.75" thickBot="1" x14ac:dyDescent="0.3">
      <c r="B49" s="59">
        <v>8</v>
      </c>
      <c r="C49" s="60" t="s">
        <v>19</v>
      </c>
      <c r="D49" s="65" t="s">
        <v>53</v>
      </c>
      <c r="E49" s="61">
        <v>27636.8073</v>
      </c>
      <c r="L49" s="59">
        <v>7</v>
      </c>
      <c r="M49" s="60" t="s">
        <v>20</v>
      </c>
      <c r="N49" s="60">
        <v>1</v>
      </c>
      <c r="O49" s="180">
        <v>146773.13459999999</v>
      </c>
    </row>
    <row r="50" spans="2:15" ht="15.75" thickBot="1" x14ac:dyDescent="0.3">
      <c r="L50" s="59">
        <v>8</v>
      </c>
      <c r="M50" s="60" t="s">
        <v>20</v>
      </c>
      <c r="N50" s="60">
        <v>2</v>
      </c>
      <c r="O50" s="180">
        <v>2145.5389</v>
      </c>
    </row>
    <row r="51" spans="2:15" ht="23.25" thickBot="1" x14ac:dyDescent="0.3">
      <c r="B51" s="53"/>
      <c r="C51" s="56" t="s">
        <v>55</v>
      </c>
      <c r="D51" s="515" t="s">
        <v>52</v>
      </c>
      <c r="L51" s="59">
        <v>9</v>
      </c>
      <c r="M51" s="60" t="s">
        <v>20</v>
      </c>
      <c r="N51" s="60">
        <v>3</v>
      </c>
      <c r="O51" s="180">
        <v>3706.3299000000002</v>
      </c>
    </row>
    <row r="52" spans="2:15" ht="15.75" thickBot="1" x14ac:dyDescent="0.3">
      <c r="B52" s="144" t="s">
        <v>49</v>
      </c>
      <c r="C52" s="64" t="s">
        <v>56</v>
      </c>
      <c r="D52" s="516"/>
      <c r="L52" s="59">
        <v>10</v>
      </c>
      <c r="M52" s="60" t="s">
        <v>20</v>
      </c>
      <c r="N52" s="60">
        <v>4</v>
      </c>
      <c r="O52" s="180">
        <v>5276.3590999999997</v>
      </c>
    </row>
    <row r="53" spans="2:15" ht="15.75" thickBot="1" x14ac:dyDescent="0.3">
      <c r="B53" s="56"/>
      <c r="C53" s="56"/>
      <c r="D53" s="56"/>
      <c r="E53" s="56"/>
      <c r="L53" s="59">
        <v>11</v>
      </c>
      <c r="M53" s="60" t="s">
        <v>20</v>
      </c>
      <c r="N53" s="60">
        <v>5</v>
      </c>
      <c r="O53" s="180">
        <v>75971.4853</v>
      </c>
    </row>
    <row r="54" spans="2:15" ht="15.75" thickBot="1" x14ac:dyDescent="0.3">
      <c r="B54" s="59">
        <v>1</v>
      </c>
      <c r="C54" s="60" t="s">
        <v>19</v>
      </c>
      <c r="D54" s="60">
        <v>1</v>
      </c>
      <c r="E54" s="61">
        <v>8388.1470000000008</v>
      </c>
      <c r="L54" s="59">
        <v>12</v>
      </c>
      <c r="M54" s="60" t="s">
        <v>20</v>
      </c>
      <c r="N54" s="60">
        <v>6</v>
      </c>
      <c r="O54" s="180">
        <v>152366.647</v>
      </c>
    </row>
    <row r="55" spans="2:15" ht="15.75" thickBot="1" x14ac:dyDescent="0.3">
      <c r="B55" s="59">
        <v>2</v>
      </c>
      <c r="C55" s="60" t="s">
        <v>19</v>
      </c>
      <c r="D55" s="60">
        <v>2</v>
      </c>
      <c r="E55" s="61">
        <v>674.60019999999997</v>
      </c>
      <c r="L55" s="59">
        <v>13</v>
      </c>
      <c r="M55" s="60" t="s">
        <v>20</v>
      </c>
      <c r="N55" s="65" t="s">
        <v>53</v>
      </c>
      <c r="O55" s="180">
        <v>92034.446500000005</v>
      </c>
    </row>
    <row r="56" spans="2:15" ht="15.75" thickBot="1" x14ac:dyDescent="0.3">
      <c r="B56" s="59">
        <v>3</v>
      </c>
      <c r="C56" s="60" t="s">
        <v>19</v>
      </c>
      <c r="D56" s="60">
        <v>3</v>
      </c>
      <c r="E56" s="61">
        <v>571.9384</v>
      </c>
      <c r="L56" s="59">
        <v>11</v>
      </c>
      <c r="M56" s="60" t="s">
        <v>20</v>
      </c>
      <c r="N56" s="60">
        <v>1</v>
      </c>
      <c r="O56" s="180">
        <v>59870.798999999999</v>
      </c>
    </row>
    <row r="57" spans="2:15" ht="15.75" thickBot="1" x14ac:dyDescent="0.3">
      <c r="B57" s="59">
        <v>4</v>
      </c>
      <c r="C57" s="60" t="s">
        <v>19</v>
      </c>
      <c r="D57" s="60">
        <v>5</v>
      </c>
      <c r="E57" s="61">
        <v>9796.7024000000001</v>
      </c>
      <c r="L57" s="59">
        <v>12</v>
      </c>
      <c r="M57" s="60" t="s">
        <v>20</v>
      </c>
      <c r="N57" s="60">
        <v>2</v>
      </c>
      <c r="O57" s="180">
        <v>88928.975999999995</v>
      </c>
    </row>
    <row r="58" spans="2:15" ht="15.75" thickBot="1" x14ac:dyDescent="0.3">
      <c r="B58" s="59">
        <v>5</v>
      </c>
      <c r="C58" s="60" t="s">
        <v>19</v>
      </c>
      <c r="D58" s="60">
        <v>6</v>
      </c>
      <c r="E58" s="61">
        <v>8742.9205000000002</v>
      </c>
      <c r="L58" s="59">
        <v>13</v>
      </c>
      <c r="M58" s="60" t="s">
        <v>20</v>
      </c>
      <c r="N58" s="60">
        <v>3</v>
      </c>
      <c r="O58" s="180">
        <v>10886.968999999999</v>
      </c>
    </row>
    <row r="59" spans="2:15" ht="15.75" thickBot="1" x14ac:dyDescent="0.3">
      <c r="B59" s="59">
        <v>6</v>
      </c>
      <c r="C59" s="60" t="s">
        <v>19</v>
      </c>
      <c r="D59" s="65" t="s">
        <v>53</v>
      </c>
      <c r="E59" s="61">
        <v>7471.3225000000002</v>
      </c>
      <c r="L59" s="59">
        <v>14</v>
      </c>
      <c r="M59" s="60" t="s">
        <v>20</v>
      </c>
      <c r="N59" s="60">
        <v>4</v>
      </c>
      <c r="O59" s="180">
        <v>121984.452</v>
      </c>
    </row>
    <row r="60" spans="2:15" ht="15.75" thickBot="1" x14ac:dyDescent="0.3">
      <c r="L60" s="59">
        <v>15</v>
      </c>
      <c r="M60" s="60" t="s">
        <v>20</v>
      </c>
      <c r="N60" s="60">
        <v>5</v>
      </c>
      <c r="O60" s="180">
        <v>22133.662</v>
      </c>
    </row>
    <row r="61" spans="2:15" ht="23.25" thickBot="1" x14ac:dyDescent="0.3">
      <c r="B61" s="53"/>
      <c r="C61" s="56" t="s">
        <v>129</v>
      </c>
      <c r="D61" s="515" t="s">
        <v>52</v>
      </c>
      <c r="L61" s="59">
        <v>16</v>
      </c>
      <c r="M61" s="60" t="s">
        <v>20</v>
      </c>
      <c r="N61" s="60">
        <v>6</v>
      </c>
      <c r="O61" s="180">
        <v>31411.036</v>
      </c>
    </row>
    <row r="62" spans="2:15" ht="15.75" thickBot="1" x14ac:dyDescent="0.3">
      <c r="B62" s="144" t="s">
        <v>49</v>
      </c>
      <c r="C62" s="64" t="s">
        <v>130</v>
      </c>
      <c r="D62" s="516"/>
      <c r="L62" s="59">
        <v>17</v>
      </c>
      <c r="M62" s="60" t="s">
        <v>20</v>
      </c>
      <c r="N62" s="60">
        <v>7</v>
      </c>
      <c r="O62" s="180">
        <v>46324.17</v>
      </c>
    </row>
    <row r="63" spans="2:15" ht="15.75" thickBot="1" x14ac:dyDescent="0.3">
      <c r="B63" s="56"/>
      <c r="C63" s="56"/>
      <c r="D63" s="56"/>
      <c r="E63" s="56"/>
      <c r="L63" s="59">
        <v>18</v>
      </c>
      <c r="M63" s="60" t="s">
        <v>20</v>
      </c>
      <c r="N63" s="60">
        <v>8</v>
      </c>
      <c r="O63" s="180">
        <v>10289.293</v>
      </c>
    </row>
    <row r="64" spans="2:15" ht="15.75" thickBot="1" x14ac:dyDescent="0.3">
      <c r="B64" s="59">
        <v>1</v>
      </c>
      <c r="C64" s="60" t="s">
        <v>19</v>
      </c>
      <c r="D64" s="60">
        <v>1</v>
      </c>
      <c r="E64" s="61">
        <v>162739.24950000001</v>
      </c>
      <c r="L64" s="59">
        <v>19</v>
      </c>
      <c r="M64" s="60" t="s">
        <v>20</v>
      </c>
      <c r="N64" s="60">
        <v>9</v>
      </c>
      <c r="O64" s="180">
        <v>62933.834000000003</v>
      </c>
    </row>
    <row r="65" spans="2:15" ht="15.75" thickBot="1" x14ac:dyDescent="0.3">
      <c r="B65" s="59">
        <v>2</v>
      </c>
      <c r="C65" s="60" t="s">
        <v>19</v>
      </c>
      <c r="D65" s="60">
        <v>2</v>
      </c>
      <c r="E65" s="61">
        <v>5024.1355999999996</v>
      </c>
      <c r="L65" s="59">
        <v>20</v>
      </c>
      <c r="M65" s="60" t="s">
        <v>20</v>
      </c>
      <c r="N65" s="65" t="s">
        <v>53</v>
      </c>
      <c r="O65" s="180">
        <v>42650.027000000002</v>
      </c>
    </row>
    <row r="66" spans="2:15" ht="15.75" thickBot="1" x14ac:dyDescent="0.3">
      <c r="B66" s="59">
        <v>3</v>
      </c>
      <c r="C66" s="60" t="s">
        <v>19</v>
      </c>
      <c r="D66" s="60">
        <v>3</v>
      </c>
      <c r="E66" s="61">
        <v>504.6164</v>
      </c>
    </row>
    <row r="67" spans="2:15" ht="15.75" thickBot="1" x14ac:dyDescent="0.3">
      <c r="B67" s="59">
        <v>4</v>
      </c>
      <c r="C67" s="60" t="s">
        <v>19</v>
      </c>
      <c r="D67" s="60">
        <v>4</v>
      </c>
      <c r="E67" s="61">
        <v>3425.0297</v>
      </c>
    </row>
    <row r="68" spans="2:15" ht="15.75" thickBot="1" x14ac:dyDescent="0.3">
      <c r="B68" s="59">
        <v>5</v>
      </c>
      <c r="C68" s="60" t="s">
        <v>19</v>
      </c>
      <c r="D68" s="60">
        <v>5</v>
      </c>
      <c r="E68" s="61">
        <v>19128.2575</v>
      </c>
    </row>
    <row r="69" spans="2:15" ht="15.75" thickBot="1" x14ac:dyDescent="0.3">
      <c r="B69" s="59">
        <v>6</v>
      </c>
      <c r="C69" s="60" t="s">
        <v>19</v>
      </c>
      <c r="D69" s="60">
        <v>6</v>
      </c>
      <c r="E69" s="61">
        <v>37384.167399999998</v>
      </c>
    </row>
    <row r="70" spans="2:15" ht="15.75" thickBot="1" x14ac:dyDescent="0.3">
      <c r="B70" s="59">
        <v>7</v>
      </c>
      <c r="C70" s="60" t="s">
        <v>19</v>
      </c>
      <c r="D70" s="65" t="s">
        <v>53</v>
      </c>
      <c r="E70" s="61">
        <v>58895.935299999997</v>
      </c>
    </row>
    <row r="71" spans="2:15" ht="15.75" thickBot="1" x14ac:dyDescent="0.3">
      <c r="B71" s="59"/>
      <c r="C71" s="60"/>
      <c r="D71" s="60"/>
      <c r="E71" s="61"/>
    </row>
    <row r="72" spans="2:15" ht="22.5" x14ac:dyDescent="0.25">
      <c r="B72" s="53"/>
      <c r="C72" s="56" t="s">
        <v>101</v>
      </c>
      <c r="D72" s="515" t="s">
        <v>52</v>
      </c>
    </row>
    <row r="73" spans="2:15" ht="15.75" thickBot="1" x14ac:dyDescent="0.3">
      <c r="B73" s="144" t="s">
        <v>49</v>
      </c>
      <c r="C73" s="64" t="s">
        <v>102</v>
      </c>
      <c r="D73" s="516"/>
    </row>
    <row r="74" spans="2:15" x14ac:dyDescent="0.25">
      <c r="B74" s="56"/>
      <c r="C74" s="56"/>
      <c r="D74" s="56"/>
      <c r="E74" s="56"/>
    </row>
    <row r="75" spans="2:15" ht="15.75" thickBot="1" x14ac:dyDescent="0.3">
      <c r="B75" s="59">
        <v>1</v>
      </c>
      <c r="C75" s="60" t="s">
        <v>19</v>
      </c>
      <c r="D75" s="60">
        <v>1</v>
      </c>
      <c r="E75" s="61">
        <v>173623.38200000001</v>
      </c>
    </row>
    <row r="76" spans="2:15" ht="15.75" thickBot="1" x14ac:dyDescent="0.3">
      <c r="B76" s="59">
        <v>2</v>
      </c>
      <c r="C76" s="60" t="s">
        <v>19</v>
      </c>
      <c r="D76" s="60">
        <v>2</v>
      </c>
      <c r="E76" s="61">
        <v>1407.2919999999999</v>
      </c>
    </row>
    <row r="77" spans="2:15" ht="15.75" thickBot="1" x14ac:dyDescent="0.3">
      <c r="B77" s="59">
        <v>3</v>
      </c>
      <c r="C77" s="60" t="s">
        <v>19</v>
      </c>
      <c r="D77" s="60">
        <v>3</v>
      </c>
      <c r="E77" s="61">
        <v>1131.903</v>
      </c>
    </row>
    <row r="78" spans="2:15" ht="15.75" thickBot="1" x14ac:dyDescent="0.3">
      <c r="B78" s="59">
        <v>4</v>
      </c>
      <c r="C78" s="60" t="s">
        <v>19</v>
      </c>
      <c r="D78" s="60">
        <v>4</v>
      </c>
      <c r="E78" s="61">
        <v>3493.39</v>
      </c>
    </row>
    <row r="79" spans="2:15" ht="15.75" thickBot="1" x14ac:dyDescent="0.3">
      <c r="B79" s="59">
        <v>5</v>
      </c>
      <c r="C79" s="60" t="s">
        <v>19</v>
      </c>
      <c r="D79" s="60">
        <v>5</v>
      </c>
      <c r="E79" s="61">
        <v>44552.786999999997</v>
      </c>
    </row>
    <row r="80" spans="2:15" ht="15.75" thickBot="1" x14ac:dyDescent="0.3">
      <c r="B80" s="59">
        <v>6</v>
      </c>
      <c r="C80" s="60" t="s">
        <v>19</v>
      </c>
      <c r="D80" s="60">
        <v>6</v>
      </c>
      <c r="E80" s="61">
        <v>87857.505000000005</v>
      </c>
    </row>
    <row r="81" spans="2:5" ht="15.75" thickBot="1" x14ac:dyDescent="0.3">
      <c r="B81" s="59">
        <v>7</v>
      </c>
      <c r="C81" s="60" t="s">
        <v>19</v>
      </c>
      <c r="D81" s="65" t="s">
        <v>53</v>
      </c>
      <c r="E81" s="61">
        <v>55113.245999999999</v>
      </c>
    </row>
    <row r="83" spans="2:5" ht="22.5" x14ac:dyDescent="0.25">
      <c r="B83" s="53"/>
      <c r="C83" s="56" t="s">
        <v>103</v>
      </c>
      <c r="D83" s="515" t="s">
        <v>52</v>
      </c>
    </row>
    <row r="84" spans="2:5" ht="15.75" thickBot="1" x14ac:dyDescent="0.3">
      <c r="B84" s="144" t="s">
        <v>49</v>
      </c>
      <c r="C84" s="64" t="s">
        <v>104</v>
      </c>
      <c r="D84" s="516"/>
    </row>
    <row r="85" spans="2:5" x14ac:dyDescent="0.25">
      <c r="B85" s="56"/>
      <c r="C85" s="56"/>
      <c r="D85" s="56"/>
      <c r="E85" s="56"/>
    </row>
    <row r="86" spans="2:5" ht="15.75" thickBot="1" x14ac:dyDescent="0.3">
      <c r="B86" s="59">
        <v>1</v>
      </c>
      <c r="C86" s="60" t="s">
        <v>19</v>
      </c>
      <c r="D86" s="60">
        <v>1</v>
      </c>
      <c r="E86" s="61">
        <v>88225.619099999996</v>
      </c>
    </row>
    <row r="87" spans="2:5" ht="15.75" thickBot="1" x14ac:dyDescent="0.3">
      <c r="B87" s="59">
        <v>2</v>
      </c>
      <c r="C87" s="60" t="s">
        <v>19</v>
      </c>
      <c r="D87" s="60">
        <v>3</v>
      </c>
      <c r="E87" s="61">
        <v>1399.0052000000001</v>
      </c>
    </row>
    <row r="88" spans="2:5" ht="15.75" thickBot="1" x14ac:dyDescent="0.3">
      <c r="B88" s="59">
        <v>3</v>
      </c>
      <c r="C88" s="60" t="s">
        <v>19</v>
      </c>
      <c r="D88" s="60">
        <v>4</v>
      </c>
      <c r="E88" s="61">
        <v>1403.0613000000001</v>
      </c>
    </row>
    <row r="89" spans="2:5" ht="15.75" thickBot="1" x14ac:dyDescent="0.3">
      <c r="B89" s="59">
        <v>4</v>
      </c>
      <c r="C89" s="60" t="s">
        <v>19</v>
      </c>
      <c r="D89" s="60">
        <v>5</v>
      </c>
      <c r="E89" s="61">
        <v>14422.9722</v>
      </c>
    </row>
    <row r="90" spans="2:5" ht="15.75" thickBot="1" x14ac:dyDescent="0.3">
      <c r="B90" s="59">
        <v>5</v>
      </c>
      <c r="C90" s="60" t="s">
        <v>19</v>
      </c>
      <c r="D90" s="60">
        <v>6</v>
      </c>
      <c r="E90" s="61">
        <v>45287.9087</v>
      </c>
    </row>
    <row r="91" spans="2:5" ht="15.75" thickBot="1" x14ac:dyDescent="0.3">
      <c r="B91" s="59">
        <v>6</v>
      </c>
      <c r="C91" s="60" t="s">
        <v>19</v>
      </c>
      <c r="D91" s="65" t="s">
        <v>53</v>
      </c>
      <c r="E91" s="61">
        <v>24026.062099999999</v>
      </c>
    </row>
    <row r="94" spans="2:5" ht="22.5" x14ac:dyDescent="0.25">
      <c r="B94" s="53"/>
      <c r="C94" s="56" t="s">
        <v>105</v>
      </c>
      <c r="D94" s="515" t="s">
        <v>52</v>
      </c>
    </row>
    <row r="95" spans="2:5" ht="15.75" thickBot="1" x14ac:dyDescent="0.3">
      <c r="B95" s="144" t="s">
        <v>49</v>
      </c>
      <c r="C95" s="64" t="s">
        <v>106</v>
      </c>
      <c r="D95" s="516"/>
    </row>
    <row r="96" spans="2:5" x14ac:dyDescent="0.25">
      <c r="B96" s="56"/>
      <c r="C96" s="56"/>
      <c r="D96" s="56"/>
      <c r="E96" s="56"/>
    </row>
    <row r="97" spans="2:5" ht="15.75" thickBot="1" x14ac:dyDescent="0.3">
      <c r="B97" s="59">
        <v>1</v>
      </c>
      <c r="C97" s="60" t="s">
        <v>19</v>
      </c>
      <c r="D97" s="60">
        <v>1</v>
      </c>
      <c r="E97" s="61">
        <v>13451.45</v>
      </c>
    </row>
    <row r="98" spans="2:5" ht="15.75" thickBot="1" x14ac:dyDescent="0.3">
      <c r="B98" s="59">
        <v>2</v>
      </c>
      <c r="C98" s="60" t="s">
        <v>19</v>
      </c>
      <c r="D98" s="60">
        <v>2</v>
      </c>
      <c r="E98" s="61">
        <v>13292.97</v>
      </c>
    </row>
    <row r="99" spans="2:5" ht="15.75" thickBot="1" x14ac:dyDescent="0.3">
      <c r="B99" s="59">
        <v>3</v>
      </c>
      <c r="C99" s="60" t="s">
        <v>19</v>
      </c>
      <c r="D99" s="60">
        <v>3</v>
      </c>
      <c r="E99" s="61">
        <v>2567.904</v>
      </c>
    </row>
    <row r="100" spans="2:5" ht="15.75" thickBot="1" x14ac:dyDescent="0.3">
      <c r="B100" s="59">
        <v>4</v>
      </c>
      <c r="C100" s="60" t="s">
        <v>19</v>
      </c>
      <c r="D100" s="60">
        <v>4</v>
      </c>
      <c r="E100" s="61">
        <v>42298.858</v>
      </c>
    </row>
    <row r="101" spans="2:5" ht="15.75" thickBot="1" x14ac:dyDescent="0.3">
      <c r="B101" s="59">
        <v>5</v>
      </c>
      <c r="C101" s="60" t="s">
        <v>19</v>
      </c>
      <c r="D101" s="60">
        <v>5</v>
      </c>
      <c r="E101" s="61">
        <v>8168.5940000000001</v>
      </c>
    </row>
    <row r="102" spans="2:5" ht="15.75" thickBot="1" x14ac:dyDescent="0.3">
      <c r="B102" s="59">
        <v>6</v>
      </c>
      <c r="C102" s="60" t="s">
        <v>19</v>
      </c>
      <c r="D102" s="60">
        <v>6</v>
      </c>
      <c r="E102" s="61">
        <v>4033.21</v>
      </c>
    </row>
    <row r="103" spans="2:5" ht="15.75" thickBot="1" x14ac:dyDescent="0.3">
      <c r="B103" s="59">
        <v>7</v>
      </c>
      <c r="C103" s="60" t="s">
        <v>19</v>
      </c>
      <c r="D103" s="60">
        <v>7</v>
      </c>
      <c r="E103" s="61">
        <v>10175.231</v>
      </c>
    </row>
    <row r="104" spans="2:5" ht="15.75" thickBot="1" x14ac:dyDescent="0.3">
      <c r="B104" s="59">
        <v>8</v>
      </c>
      <c r="C104" s="60" t="s">
        <v>19</v>
      </c>
      <c r="D104" s="60">
        <v>8</v>
      </c>
      <c r="E104" s="61">
        <v>4360.183</v>
      </c>
    </row>
    <row r="105" spans="2:5" ht="15.75" thickBot="1" x14ac:dyDescent="0.3">
      <c r="B105" s="59">
        <v>9</v>
      </c>
      <c r="C105" s="60" t="s">
        <v>19</v>
      </c>
      <c r="D105" s="60">
        <v>9</v>
      </c>
      <c r="E105" s="61">
        <v>25350.53</v>
      </c>
    </row>
    <row r="106" spans="2:5" ht="15.75" thickBot="1" x14ac:dyDescent="0.3">
      <c r="B106" s="59">
        <v>10</v>
      </c>
      <c r="C106" s="60" t="s">
        <v>19</v>
      </c>
      <c r="D106" s="65" t="s">
        <v>53</v>
      </c>
      <c r="E106" s="61">
        <v>10321.49</v>
      </c>
    </row>
    <row r="107" spans="2:5" ht="15.75" thickBot="1" x14ac:dyDescent="0.3">
      <c r="B107" s="59"/>
      <c r="C107" s="60"/>
      <c r="D107" s="60"/>
      <c r="E107" s="61"/>
    </row>
    <row r="108" spans="2:5" ht="15.75" thickBot="1" x14ac:dyDescent="0.3">
      <c r="B108" s="59"/>
      <c r="C108" s="60"/>
      <c r="D108" s="60"/>
      <c r="E108" s="61"/>
    </row>
    <row r="109" spans="2:5" ht="15.75" thickBot="1" x14ac:dyDescent="0.3">
      <c r="B109" s="59"/>
      <c r="C109" s="60"/>
      <c r="D109" s="60"/>
      <c r="E109" s="61"/>
    </row>
    <row r="110" spans="2:5" ht="15.75" thickBot="1" x14ac:dyDescent="0.3">
      <c r="B110" s="59"/>
      <c r="C110" s="60"/>
      <c r="D110" s="60"/>
      <c r="E110" s="61"/>
    </row>
    <row r="111" spans="2:5" ht="15.75" thickBot="1" x14ac:dyDescent="0.3">
      <c r="B111" s="59"/>
      <c r="C111" s="60"/>
      <c r="D111" s="60"/>
      <c r="E111" s="61"/>
    </row>
    <row r="112" spans="2:5" ht="15.75" thickBot="1" x14ac:dyDescent="0.3">
      <c r="B112" s="59"/>
      <c r="C112" s="60"/>
      <c r="D112" s="60"/>
      <c r="E112" s="61"/>
    </row>
    <row r="113" spans="2:5" ht="15.75" thickBot="1" x14ac:dyDescent="0.3">
      <c r="B113" s="59"/>
      <c r="C113" s="60"/>
      <c r="D113" s="60"/>
      <c r="E113" s="61"/>
    </row>
    <row r="114" spans="2:5" ht="15.75" thickBot="1" x14ac:dyDescent="0.3">
      <c r="B114" s="59"/>
      <c r="C114" s="60"/>
      <c r="D114" s="60"/>
      <c r="E114" s="61"/>
    </row>
    <row r="115" spans="2:5" ht="15.75" thickBot="1" x14ac:dyDescent="0.3">
      <c r="B115" s="59"/>
      <c r="C115" s="60"/>
      <c r="D115" s="60"/>
      <c r="E115" s="61"/>
    </row>
    <row r="116" spans="2:5" ht="15.75" thickBot="1" x14ac:dyDescent="0.3">
      <c r="B116" s="59"/>
      <c r="C116" s="60"/>
      <c r="D116" s="65"/>
      <c r="E116" s="61"/>
    </row>
  </sheetData>
  <mergeCells count="10">
    <mergeCell ref="D61:D62"/>
    <mergeCell ref="D72:D73"/>
    <mergeCell ref="D83:D84"/>
    <mergeCell ref="D94:D95"/>
    <mergeCell ref="D3:D4"/>
    <mergeCell ref="D13:D14"/>
    <mergeCell ref="D20:D21"/>
    <mergeCell ref="D29:D30"/>
    <mergeCell ref="D39:D40"/>
    <mergeCell ref="D51:D5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88"/>
  <sheetViews>
    <sheetView topLeftCell="A13" workbookViewId="0">
      <selection activeCell="L87" sqref="L87"/>
    </sheetView>
  </sheetViews>
  <sheetFormatPr baseColWidth="10" defaultRowHeight="15" x14ac:dyDescent="0.25"/>
  <cols>
    <col min="10" max="10" width="30.28515625" customWidth="1"/>
  </cols>
  <sheetData>
    <row r="4" spans="3:12" ht="22.5" x14ac:dyDescent="0.25">
      <c r="C4" s="53"/>
      <c r="D4" s="56" t="s">
        <v>99</v>
      </c>
      <c r="E4" s="56" t="s">
        <v>144</v>
      </c>
      <c r="F4" s="515" t="s">
        <v>52</v>
      </c>
    </row>
    <row r="5" spans="3:12" ht="15.75" thickBot="1" x14ac:dyDescent="0.3">
      <c r="C5" s="144" t="s">
        <v>49</v>
      </c>
      <c r="D5" s="64" t="s">
        <v>100</v>
      </c>
      <c r="E5" s="64" t="s">
        <v>145</v>
      </c>
      <c r="F5" s="516"/>
    </row>
    <row r="6" spans="3:12" x14ac:dyDescent="0.25">
      <c r="C6" s="56"/>
      <c r="D6" s="56"/>
      <c r="E6" s="56"/>
      <c r="F6" s="56"/>
      <c r="G6" s="56"/>
      <c r="J6" t="s">
        <v>11</v>
      </c>
      <c r="K6">
        <f>SUM(G7:G8,G15:G16,G30,G39:G40,G48,G56:G58,G66:G67,G75:G76,G85:G86)</f>
        <v>598032.21579999989</v>
      </c>
    </row>
    <row r="7" spans="3:12" ht="15.75" thickBot="1" x14ac:dyDescent="0.3">
      <c r="C7" s="59">
        <v>1</v>
      </c>
      <c r="D7" s="60" t="s">
        <v>19</v>
      </c>
      <c r="E7" s="60">
        <v>1</v>
      </c>
      <c r="F7" s="60">
        <v>1</v>
      </c>
      <c r="G7" s="61">
        <v>52764.323499999999</v>
      </c>
      <c r="J7" t="s">
        <v>148</v>
      </c>
      <c r="K7">
        <f>SUM(G7,G15,G30,G39,G48,G56,G66,G75,G86)</f>
        <v>555920.2034</v>
      </c>
      <c r="L7" s="66">
        <f>K7*100/K6</f>
        <v>92.958236816111025</v>
      </c>
    </row>
    <row r="8" spans="3:12" ht="15.75" thickBot="1" x14ac:dyDescent="0.3">
      <c r="C8" s="59">
        <v>2</v>
      </c>
      <c r="D8" s="60" t="s">
        <v>19</v>
      </c>
      <c r="E8" s="60">
        <v>1</v>
      </c>
      <c r="F8" s="60">
        <v>2</v>
      </c>
      <c r="G8" s="61">
        <v>1308.9445000000001</v>
      </c>
    </row>
    <row r="9" spans="3:12" ht="15.75" thickBot="1" x14ac:dyDescent="0.3">
      <c r="C9" s="59">
        <v>3</v>
      </c>
      <c r="D9" s="60" t="s">
        <v>20</v>
      </c>
      <c r="E9" s="60">
        <v>1</v>
      </c>
      <c r="F9" s="60">
        <v>1</v>
      </c>
      <c r="G9" s="61">
        <v>42942.971700000002</v>
      </c>
    </row>
    <row r="10" spans="3:12" ht="15.75" thickBot="1" x14ac:dyDescent="0.3">
      <c r="C10" s="59">
        <v>4</v>
      </c>
      <c r="D10" s="60" t="s">
        <v>20</v>
      </c>
      <c r="E10" s="60">
        <v>1</v>
      </c>
      <c r="F10" s="60">
        <v>2</v>
      </c>
      <c r="G10" s="61">
        <v>4299.6876000000002</v>
      </c>
    </row>
    <row r="11" spans="3:12" x14ac:dyDescent="0.25">
      <c r="J11" t="s">
        <v>12</v>
      </c>
      <c r="K11">
        <f>SUM(G9:G10,G17:G18,G24,G31:G32,G41:G42,G49:G50,G59:G61,G68:G70,G77:G79,G87:G88)</f>
        <v>1263752.4442</v>
      </c>
    </row>
    <row r="12" spans="3:12" ht="22.5" x14ac:dyDescent="0.25">
      <c r="C12" s="53"/>
      <c r="D12" s="56" t="s">
        <v>60</v>
      </c>
      <c r="E12" s="56" t="s">
        <v>144</v>
      </c>
      <c r="F12" s="515" t="s">
        <v>52</v>
      </c>
      <c r="J12" t="s">
        <v>148</v>
      </c>
      <c r="K12">
        <f>SUM(G9,G17,G24,G31,G41,G49,G59,G68,G77,G88)</f>
        <v>960005.18760000006</v>
      </c>
      <c r="L12" s="66">
        <f>K12*100/K11</f>
        <v>75.964655261871101</v>
      </c>
    </row>
    <row r="13" spans="3:12" ht="15.75" thickBot="1" x14ac:dyDescent="0.3">
      <c r="C13" s="144" t="s">
        <v>49</v>
      </c>
      <c r="D13" s="64" t="s">
        <v>61</v>
      </c>
      <c r="E13" s="64" t="s">
        <v>145</v>
      </c>
      <c r="F13" s="516"/>
    </row>
    <row r="14" spans="3:12" x14ac:dyDescent="0.25">
      <c r="C14" s="56"/>
      <c r="D14" s="56"/>
      <c r="E14" s="56"/>
      <c r="F14" s="56"/>
      <c r="G14" s="56"/>
    </row>
    <row r="15" spans="3:12" ht="15.75" thickBot="1" x14ac:dyDescent="0.3">
      <c r="C15" s="59">
        <v>1</v>
      </c>
      <c r="D15" s="60" t="s">
        <v>19</v>
      </c>
      <c r="E15" s="60">
        <v>1</v>
      </c>
      <c r="F15" s="60">
        <v>1</v>
      </c>
      <c r="G15" s="61">
        <v>4127.4678000000004</v>
      </c>
    </row>
    <row r="16" spans="3:12" ht="15.75" thickBot="1" x14ac:dyDescent="0.3">
      <c r="C16" s="59">
        <v>2</v>
      </c>
      <c r="D16" s="60" t="s">
        <v>19</v>
      </c>
      <c r="E16" s="60">
        <v>1</v>
      </c>
      <c r="F16" s="60">
        <v>2</v>
      </c>
      <c r="G16" s="61">
        <v>987.97379999999998</v>
      </c>
    </row>
    <row r="17" spans="3:7" ht="15.75" thickBot="1" x14ac:dyDescent="0.3">
      <c r="C17" s="59">
        <v>3</v>
      </c>
      <c r="D17" s="60" t="s">
        <v>20</v>
      </c>
      <c r="E17" s="60">
        <v>1</v>
      </c>
      <c r="F17" s="60">
        <v>1</v>
      </c>
      <c r="G17" s="61">
        <v>9637.6090000000004</v>
      </c>
    </row>
    <row r="18" spans="3:7" ht="15.75" thickBot="1" x14ac:dyDescent="0.3">
      <c r="C18" s="59">
        <v>4</v>
      </c>
      <c r="D18" s="60" t="s">
        <v>20</v>
      </c>
      <c r="E18" s="60">
        <v>1</v>
      </c>
      <c r="F18" s="60">
        <v>2</v>
      </c>
      <c r="G18" s="61">
        <v>532.40679999999998</v>
      </c>
    </row>
    <row r="21" spans="3:7" ht="22.5" x14ac:dyDescent="0.25">
      <c r="C21" s="517" t="s">
        <v>49</v>
      </c>
      <c r="D21" s="56" t="s">
        <v>62</v>
      </c>
      <c r="E21" s="56" t="s">
        <v>144</v>
      </c>
      <c r="F21" s="515" t="s">
        <v>52</v>
      </c>
    </row>
    <row r="22" spans="3:7" ht="15.75" thickBot="1" x14ac:dyDescent="0.3">
      <c r="C22" s="518"/>
      <c r="D22" s="64" t="s">
        <v>63</v>
      </c>
      <c r="E22" s="64" t="s">
        <v>145</v>
      </c>
      <c r="F22" s="516"/>
    </row>
    <row r="23" spans="3:7" x14ac:dyDescent="0.25">
      <c r="C23" s="56"/>
      <c r="D23" s="56"/>
      <c r="E23" s="56"/>
      <c r="F23" s="56"/>
      <c r="G23" s="56"/>
    </row>
    <row r="24" spans="3:7" ht="15.75" thickBot="1" x14ac:dyDescent="0.3">
      <c r="C24" s="59">
        <v>1</v>
      </c>
      <c r="D24" s="60" t="s">
        <v>20</v>
      </c>
      <c r="E24" s="60">
        <v>1</v>
      </c>
      <c r="F24" s="60">
        <v>1</v>
      </c>
      <c r="G24" s="60">
        <v>1749.442</v>
      </c>
    </row>
    <row r="27" spans="3:7" ht="22.5" x14ac:dyDescent="0.25">
      <c r="C27" s="53"/>
      <c r="D27" s="56" t="s">
        <v>64</v>
      </c>
      <c r="E27" s="56" t="s">
        <v>144</v>
      </c>
      <c r="F27" s="515" t="s">
        <v>52</v>
      </c>
    </row>
    <row r="28" spans="3:7" ht="15.75" thickBot="1" x14ac:dyDescent="0.3">
      <c r="C28" s="144" t="s">
        <v>49</v>
      </c>
      <c r="D28" s="64" t="s">
        <v>65</v>
      </c>
      <c r="E28" s="64" t="s">
        <v>145</v>
      </c>
      <c r="F28" s="516"/>
    </row>
    <row r="29" spans="3:7" x14ac:dyDescent="0.25">
      <c r="C29" s="56"/>
      <c r="D29" s="56"/>
      <c r="E29" s="56"/>
      <c r="F29" s="56"/>
      <c r="G29" s="56"/>
    </row>
    <row r="30" spans="3:7" ht="15.75" thickBot="1" x14ac:dyDescent="0.3">
      <c r="C30" s="59">
        <v>1</v>
      </c>
      <c r="D30" s="60" t="s">
        <v>19</v>
      </c>
      <c r="E30" s="60">
        <v>1</v>
      </c>
      <c r="F30" s="60">
        <v>1</v>
      </c>
      <c r="G30" s="61">
        <v>511.09710000000001</v>
      </c>
    </row>
    <row r="31" spans="3:7" ht="15.75" thickBot="1" x14ac:dyDescent="0.3">
      <c r="C31" s="59">
        <v>2</v>
      </c>
      <c r="D31" s="60" t="s">
        <v>20</v>
      </c>
      <c r="E31" s="60">
        <v>1</v>
      </c>
      <c r="F31" s="60">
        <v>1</v>
      </c>
      <c r="G31" s="61">
        <v>3584.7891</v>
      </c>
    </row>
    <row r="32" spans="3:7" ht="15.75" thickBot="1" x14ac:dyDescent="0.3">
      <c r="C32" s="59">
        <v>3</v>
      </c>
      <c r="D32" s="60" t="s">
        <v>20</v>
      </c>
      <c r="E32" s="60">
        <v>1</v>
      </c>
      <c r="F32" s="65" t="s">
        <v>53</v>
      </c>
      <c r="G32" s="61">
        <v>452.94709999999998</v>
      </c>
    </row>
    <row r="33" spans="3:7" ht="15.75" thickBot="1" x14ac:dyDescent="0.3">
      <c r="C33" s="59">
        <v>4</v>
      </c>
      <c r="D33" s="65" t="s">
        <v>53</v>
      </c>
      <c r="E33" s="60">
        <v>1</v>
      </c>
      <c r="F33" s="60">
        <v>1</v>
      </c>
      <c r="G33" s="61">
        <v>382.75049999999999</v>
      </c>
    </row>
    <row r="36" spans="3:7" ht="22.5" x14ac:dyDescent="0.25">
      <c r="C36" s="53"/>
      <c r="D36" s="56" t="s">
        <v>57</v>
      </c>
      <c r="E36" s="56" t="s">
        <v>144</v>
      </c>
      <c r="F36" s="515" t="s">
        <v>52</v>
      </c>
    </row>
    <row r="37" spans="3:7" ht="15.75" thickBot="1" x14ac:dyDescent="0.3">
      <c r="C37" s="144" t="s">
        <v>49</v>
      </c>
      <c r="D37" s="64" t="s">
        <v>58</v>
      </c>
      <c r="E37" s="64" t="s">
        <v>145</v>
      </c>
      <c r="F37" s="516"/>
    </row>
    <row r="38" spans="3:7" x14ac:dyDescent="0.25">
      <c r="C38" s="56"/>
      <c r="D38" s="56"/>
      <c r="E38" s="56"/>
      <c r="F38" s="56"/>
      <c r="G38" s="56"/>
    </row>
    <row r="39" spans="3:7" ht="15.75" thickBot="1" x14ac:dyDescent="0.3">
      <c r="C39" s="59">
        <v>1</v>
      </c>
      <c r="D39" s="60" t="s">
        <v>19</v>
      </c>
      <c r="E39" s="60">
        <v>1</v>
      </c>
      <c r="F39" s="60">
        <v>1</v>
      </c>
      <c r="G39" s="61">
        <v>55178.0196</v>
      </c>
    </row>
    <row r="40" spans="3:7" ht="15.75" thickBot="1" x14ac:dyDescent="0.3">
      <c r="C40" s="59">
        <v>2</v>
      </c>
      <c r="D40" s="60" t="s">
        <v>19</v>
      </c>
      <c r="E40" s="60">
        <v>1</v>
      </c>
      <c r="F40" s="60">
        <v>2</v>
      </c>
      <c r="G40" s="61">
        <v>7879.1337999999996</v>
      </c>
    </row>
    <row r="41" spans="3:7" ht="15.75" thickBot="1" x14ac:dyDescent="0.3">
      <c r="C41" s="59">
        <v>3</v>
      </c>
      <c r="D41" s="60" t="s">
        <v>20</v>
      </c>
      <c r="E41" s="60">
        <v>1</v>
      </c>
      <c r="F41" s="60">
        <v>1</v>
      </c>
      <c r="G41" s="61">
        <v>148712.3107</v>
      </c>
    </row>
    <row r="42" spans="3:7" ht="15.75" thickBot="1" x14ac:dyDescent="0.3">
      <c r="C42" s="59">
        <v>4</v>
      </c>
      <c r="D42" s="60" t="s">
        <v>20</v>
      </c>
      <c r="E42" s="60">
        <v>1</v>
      </c>
      <c r="F42" s="60">
        <v>2</v>
      </c>
      <c r="G42" s="61">
        <v>61401.904699999999</v>
      </c>
    </row>
    <row r="45" spans="3:7" ht="22.5" x14ac:dyDescent="0.25">
      <c r="C45" s="53"/>
      <c r="D45" s="56" t="s">
        <v>55</v>
      </c>
      <c r="E45" s="56" t="s">
        <v>144</v>
      </c>
      <c r="F45" s="515" t="s">
        <v>52</v>
      </c>
    </row>
    <row r="46" spans="3:7" ht="15.75" thickBot="1" x14ac:dyDescent="0.3">
      <c r="C46" s="144" t="s">
        <v>49</v>
      </c>
      <c r="D46" s="64" t="s">
        <v>56</v>
      </c>
      <c r="E46" s="64" t="s">
        <v>145</v>
      </c>
      <c r="F46" s="516"/>
    </row>
    <row r="47" spans="3:7" x14ac:dyDescent="0.25">
      <c r="C47" s="56"/>
      <c r="D47" s="56"/>
      <c r="E47" s="56"/>
      <c r="F47" s="56"/>
      <c r="G47" s="56"/>
    </row>
    <row r="48" spans="3:7" ht="15.75" thickBot="1" x14ac:dyDescent="0.3">
      <c r="C48" s="59">
        <v>1</v>
      </c>
      <c r="D48" s="60" t="s">
        <v>19</v>
      </c>
      <c r="E48" s="60">
        <v>1</v>
      </c>
      <c r="F48" s="60">
        <v>1</v>
      </c>
      <c r="G48" s="61">
        <v>8388.1470000000008</v>
      </c>
    </row>
    <row r="49" spans="3:7" ht="15.75" thickBot="1" x14ac:dyDescent="0.3">
      <c r="C49" s="59">
        <v>2</v>
      </c>
      <c r="D49" s="60" t="s">
        <v>20</v>
      </c>
      <c r="E49" s="60">
        <v>1</v>
      </c>
      <c r="F49" s="60">
        <v>1</v>
      </c>
      <c r="G49" s="61">
        <v>10615.772999999999</v>
      </c>
    </row>
    <row r="50" spans="3:7" ht="15.75" thickBot="1" x14ac:dyDescent="0.3">
      <c r="C50" s="59">
        <v>3</v>
      </c>
      <c r="D50" s="60" t="s">
        <v>20</v>
      </c>
      <c r="E50" s="60">
        <v>1</v>
      </c>
      <c r="F50" s="60">
        <v>2</v>
      </c>
      <c r="G50" s="61">
        <v>1845.1790000000001</v>
      </c>
    </row>
    <row r="53" spans="3:7" ht="22.5" x14ac:dyDescent="0.25">
      <c r="C53" s="53"/>
      <c r="D53" s="56" t="s">
        <v>129</v>
      </c>
      <c r="E53" s="56" t="s">
        <v>144</v>
      </c>
      <c r="F53" s="515" t="s">
        <v>52</v>
      </c>
    </row>
    <row r="54" spans="3:7" ht="15.75" thickBot="1" x14ac:dyDescent="0.3">
      <c r="C54" s="144" t="s">
        <v>49</v>
      </c>
      <c r="D54" s="64" t="s">
        <v>130</v>
      </c>
      <c r="E54" s="64" t="s">
        <v>145</v>
      </c>
      <c r="F54" s="516"/>
    </row>
    <row r="55" spans="3:7" x14ac:dyDescent="0.25">
      <c r="C55" s="56"/>
      <c r="D55" s="56"/>
      <c r="E55" s="56"/>
      <c r="F55" s="56"/>
      <c r="G55" s="56"/>
    </row>
    <row r="56" spans="3:7" ht="15.75" thickBot="1" x14ac:dyDescent="0.3">
      <c r="C56" s="59">
        <v>1</v>
      </c>
      <c r="D56" s="60" t="s">
        <v>19</v>
      </c>
      <c r="E56" s="60">
        <v>1</v>
      </c>
      <c r="F56" s="60">
        <v>1</v>
      </c>
      <c r="G56" s="61">
        <v>142224.4461</v>
      </c>
    </row>
    <row r="57" spans="3:7" ht="15.75" thickBot="1" x14ac:dyDescent="0.3">
      <c r="C57" s="59">
        <v>2</v>
      </c>
      <c r="D57" s="60" t="s">
        <v>19</v>
      </c>
      <c r="E57" s="60">
        <v>1</v>
      </c>
      <c r="F57" s="60">
        <v>2</v>
      </c>
      <c r="G57" s="61">
        <v>19596.091799999998</v>
      </c>
    </row>
    <row r="58" spans="3:7" ht="15.75" thickBot="1" x14ac:dyDescent="0.3">
      <c r="C58" s="59">
        <v>3</v>
      </c>
      <c r="D58" s="60" t="s">
        <v>19</v>
      </c>
      <c r="E58" s="60">
        <v>1</v>
      </c>
      <c r="F58" s="65" t="s">
        <v>53</v>
      </c>
      <c r="G58" s="61">
        <v>918.71159999999998</v>
      </c>
    </row>
    <row r="59" spans="3:7" ht="15.75" thickBot="1" x14ac:dyDescent="0.3">
      <c r="C59" s="59">
        <v>4</v>
      </c>
      <c r="D59" s="60" t="s">
        <v>20</v>
      </c>
      <c r="E59" s="60">
        <v>1</v>
      </c>
      <c r="F59" s="60">
        <v>1</v>
      </c>
      <c r="G59" s="61">
        <v>267943.81770000001</v>
      </c>
    </row>
    <row r="60" spans="3:7" ht="15.75" thickBot="1" x14ac:dyDescent="0.3">
      <c r="C60" s="59">
        <v>5</v>
      </c>
      <c r="D60" s="60" t="s">
        <v>20</v>
      </c>
      <c r="E60" s="60">
        <v>1</v>
      </c>
      <c r="F60" s="60">
        <v>2</v>
      </c>
      <c r="G60" s="61">
        <v>119364.5913</v>
      </c>
    </row>
    <row r="61" spans="3:7" ht="15.75" thickBot="1" x14ac:dyDescent="0.3">
      <c r="C61" s="59">
        <v>6</v>
      </c>
      <c r="D61" s="60" t="s">
        <v>20</v>
      </c>
      <c r="E61" s="60">
        <v>1</v>
      </c>
      <c r="F61" s="65" t="s">
        <v>53</v>
      </c>
      <c r="G61" s="61">
        <v>1316.3869</v>
      </c>
    </row>
    <row r="63" spans="3:7" ht="22.5" x14ac:dyDescent="0.25">
      <c r="C63" s="53"/>
      <c r="D63" s="56" t="s">
        <v>101</v>
      </c>
      <c r="E63" s="56" t="s">
        <v>144</v>
      </c>
      <c r="F63" s="515" t="s">
        <v>52</v>
      </c>
    </row>
    <row r="64" spans="3:7" ht="15.75" thickBot="1" x14ac:dyDescent="0.3">
      <c r="C64" s="144" t="s">
        <v>49</v>
      </c>
      <c r="D64" s="64" t="s">
        <v>102</v>
      </c>
      <c r="E64" s="64" t="s">
        <v>145</v>
      </c>
      <c r="F64" s="516"/>
    </row>
    <row r="65" spans="3:7" x14ac:dyDescent="0.25">
      <c r="C65" s="56"/>
      <c r="D65" s="56"/>
      <c r="E65" s="56"/>
      <c r="F65" s="56"/>
      <c r="G65" s="56"/>
    </row>
    <row r="66" spans="3:7" ht="15.75" thickBot="1" x14ac:dyDescent="0.3">
      <c r="C66" s="59">
        <v>1</v>
      </c>
      <c r="D66" s="60" t="s">
        <v>19</v>
      </c>
      <c r="E66" s="60">
        <v>1</v>
      </c>
      <c r="F66" s="60">
        <v>1</v>
      </c>
      <c r="G66" s="61">
        <v>169123.18100000001</v>
      </c>
    </row>
    <row r="67" spans="3:7" ht="15.75" thickBot="1" x14ac:dyDescent="0.3">
      <c r="C67" s="59">
        <v>2</v>
      </c>
      <c r="D67" s="60" t="s">
        <v>19</v>
      </c>
      <c r="E67" s="60">
        <v>1</v>
      </c>
      <c r="F67" s="60">
        <v>2</v>
      </c>
      <c r="G67" s="61">
        <v>4500.201</v>
      </c>
    </row>
    <row r="68" spans="3:7" ht="15.75" thickBot="1" x14ac:dyDescent="0.3">
      <c r="C68" s="59">
        <v>3</v>
      </c>
      <c r="D68" s="60" t="s">
        <v>20</v>
      </c>
      <c r="E68" s="60">
        <v>1</v>
      </c>
      <c r="F68" s="60">
        <v>1</v>
      </c>
      <c r="G68" s="61">
        <v>270506.10700000002</v>
      </c>
    </row>
    <row r="69" spans="3:7" ht="15.75" thickBot="1" x14ac:dyDescent="0.3">
      <c r="C69" s="59">
        <v>4</v>
      </c>
      <c r="D69" s="60" t="s">
        <v>20</v>
      </c>
      <c r="E69" s="60">
        <v>1</v>
      </c>
      <c r="F69" s="60">
        <v>2</v>
      </c>
      <c r="G69" s="61">
        <v>47148.56</v>
      </c>
    </row>
    <row r="70" spans="3:7" ht="15.75" thickBot="1" x14ac:dyDescent="0.3">
      <c r="C70" s="59">
        <v>5</v>
      </c>
      <c r="D70" s="60" t="s">
        <v>20</v>
      </c>
      <c r="E70" s="60">
        <v>1</v>
      </c>
      <c r="F70" s="65" t="s">
        <v>53</v>
      </c>
      <c r="G70" s="61">
        <v>2940.3739999999998</v>
      </c>
    </row>
    <row r="72" spans="3:7" ht="22.5" x14ac:dyDescent="0.25">
      <c r="C72" s="53"/>
      <c r="D72" s="56" t="s">
        <v>103</v>
      </c>
      <c r="E72" s="56" t="s">
        <v>144</v>
      </c>
      <c r="F72" s="515" t="s">
        <v>52</v>
      </c>
    </row>
    <row r="73" spans="3:7" ht="15.75" thickBot="1" x14ac:dyDescent="0.3">
      <c r="C73" s="144" t="s">
        <v>49</v>
      </c>
      <c r="D73" s="64" t="s">
        <v>104</v>
      </c>
      <c r="E73" s="64" t="s">
        <v>145</v>
      </c>
      <c r="F73" s="516"/>
    </row>
    <row r="74" spans="3:7" x14ac:dyDescent="0.25">
      <c r="C74" s="56"/>
      <c r="D74" s="56"/>
      <c r="E74" s="56"/>
      <c r="F74" s="56"/>
      <c r="G74" s="56"/>
    </row>
    <row r="75" spans="3:7" ht="15.75" thickBot="1" x14ac:dyDescent="0.3">
      <c r="C75" s="59">
        <v>1</v>
      </c>
      <c r="D75" s="60" t="s">
        <v>19</v>
      </c>
      <c r="E75" s="60">
        <v>1</v>
      </c>
      <c r="F75" s="60">
        <v>1</v>
      </c>
      <c r="G75" s="61">
        <v>86778.309299999994</v>
      </c>
    </row>
    <row r="76" spans="3:7" ht="15.75" thickBot="1" x14ac:dyDescent="0.3">
      <c r="C76" s="59">
        <v>2</v>
      </c>
      <c r="D76" s="60" t="s">
        <v>19</v>
      </c>
      <c r="E76" s="60">
        <v>1</v>
      </c>
      <c r="F76" s="60">
        <v>2</v>
      </c>
      <c r="G76" s="61">
        <v>1447.3099</v>
      </c>
    </row>
    <row r="77" spans="3:7" ht="15.75" thickBot="1" x14ac:dyDescent="0.3">
      <c r="C77" s="59">
        <v>3</v>
      </c>
      <c r="D77" s="60" t="s">
        <v>20</v>
      </c>
      <c r="E77" s="60">
        <v>1</v>
      </c>
      <c r="F77" s="60">
        <v>1</v>
      </c>
      <c r="G77" s="61">
        <v>124131.8174</v>
      </c>
    </row>
    <row r="78" spans="3:7" ht="15.75" thickBot="1" x14ac:dyDescent="0.3">
      <c r="C78" s="59">
        <v>4</v>
      </c>
      <c r="D78" s="60" t="s">
        <v>20</v>
      </c>
      <c r="E78" s="60">
        <v>1</v>
      </c>
      <c r="F78" s="60">
        <v>2</v>
      </c>
      <c r="G78" s="61">
        <v>21810.795699999999</v>
      </c>
    </row>
    <row r="79" spans="3:7" ht="15.75" thickBot="1" x14ac:dyDescent="0.3">
      <c r="C79" s="59">
        <v>5</v>
      </c>
      <c r="D79" s="60" t="s">
        <v>20</v>
      </c>
      <c r="E79" s="60">
        <v>1</v>
      </c>
      <c r="F79" s="65" t="s">
        <v>53</v>
      </c>
      <c r="G79" s="61">
        <v>830.52149999999995</v>
      </c>
    </row>
    <row r="82" spans="3:7" ht="22.5" x14ac:dyDescent="0.25">
      <c r="C82" s="53"/>
      <c r="D82" s="56" t="s">
        <v>105</v>
      </c>
      <c r="E82" s="56" t="s">
        <v>144</v>
      </c>
      <c r="F82" s="515" t="s">
        <v>52</v>
      </c>
    </row>
    <row r="83" spans="3:7" ht="15.75" thickBot="1" x14ac:dyDescent="0.3">
      <c r="C83" s="144" t="s">
        <v>49</v>
      </c>
      <c r="D83" s="64" t="s">
        <v>106</v>
      </c>
      <c r="E83" s="64" t="s">
        <v>145</v>
      </c>
      <c r="F83" s="516"/>
    </row>
    <row r="84" spans="3:7" x14ac:dyDescent="0.25">
      <c r="C84" s="56"/>
      <c r="D84" s="56"/>
      <c r="E84" s="56"/>
      <c r="F84" s="56"/>
      <c r="G84" s="56"/>
    </row>
    <row r="85" spans="3:7" ht="15.75" thickBot="1" x14ac:dyDescent="0.3">
      <c r="C85" s="59">
        <v>1</v>
      </c>
      <c r="D85" s="60" t="s">
        <v>19</v>
      </c>
      <c r="E85" s="60" t="s">
        <v>131</v>
      </c>
      <c r="F85" s="60" t="s">
        <v>146</v>
      </c>
      <c r="G85" s="61">
        <v>5473.6459999999997</v>
      </c>
    </row>
    <row r="86" spans="3:7" ht="15.75" thickBot="1" x14ac:dyDescent="0.3">
      <c r="C86" s="59">
        <v>2</v>
      </c>
      <c r="D86" s="60" t="s">
        <v>19</v>
      </c>
      <c r="E86" s="60" t="s">
        <v>131</v>
      </c>
      <c r="F86" s="60" t="s">
        <v>147</v>
      </c>
      <c r="G86" s="61">
        <v>36825.212</v>
      </c>
    </row>
    <row r="87" spans="3:7" ht="15.75" thickBot="1" x14ac:dyDescent="0.3">
      <c r="C87" s="59">
        <v>3</v>
      </c>
      <c r="D87" s="60" t="s">
        <v>20</v>
      </c>
      <c r="E87" s="60" t="s">
        <v>131</v>
      </c>
      <c r="F87" s="60" t="s">
        <v>146</v>
      </c>
      <c r="G87" s="61">
        <v>41803.902000000002</v>
      </c>
    </row>
    <row r="88" spans="3:7" ht="15.75" thickBot="1" x14ac:dyDescent="0.3">
      <c r="C88" s="59">
        <v>4</v>
      </c>
      <c r="D88" s="60" t="s">
        <v>20</v>
      </c>
      <c r="E88" s="60" t="s">
        <v>131</v>
      </c>
      <c r="F88" s="60" t="s">
        <v>147</v>
      </c>
      <c r="G88" s="61">
        <v>80180.55</v>
      </c>
    </row>
  </sheetData>
  <mergeCells count="11">
    <mergeCell ref="F45:F46"/>
    <mergeCell ref="F53:F54"/>
    <mergeCell ref="F63:F64"/>
    <mergeCell ref="F72:F73"/>
    <mergeCell ref="F82:F83"/>
    <mergeCell ref="F36:F37"/>
    <mergeCell ref="F4:F5"/>
    <mergeCell ref="F12:F13"/>
    <mergeCell ref="C21:C22"/>
    <mergeCell ref="F21:F22"/>
    <mergeCell ref="F27:F2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V104"/>
  <sheetViews>
    <sheetView topLeftCell="C1" workbookViewId="0">
      <selection activeCell="U15" sqref="U15"/>
    </sheetView>
  </sheetViews>
  <sheetFormatPr baseColWidth="10" defaultRowHeight="15" x14ac:dyDescent="0.25"/>
  <cols>
    <col min="11" max="11" width="11.42578125" style="145"/>
    <col min="21" max="21" width="15.28515625" customWidth="1"/>
  </cols>
  <sheetData>
    <row r="4" spans="3:22" ht="22.5" x14ac:dyDescent="0.25">
      <c r="C4" s="53"/>
      <c r="D4" s="55" t="s">
        <v>99</v>
      </c>
      <c r="E4" s="515" t="s">
        <v>52</v>
      </c>
      <c r="O4" s="53"/>
      <c r="P4" s="55" t="s">
        <v>64</v>
      </c>
      <c r="Q4" s="515" t="s">
        <v>52</v>
      </c>
    </row>
    <row r="5" spans="3:22" ht="15.75" thickBot="1" x14ac:dyDescent="0.3">
      <c r="C5" s="54" t="s">
        <v>49</v>
      </c>
      <c r="D5" s="64" t="s">
        <v>100</v>
      </c>
      <c r="E5" s="516"/>
      <c r="O5" s="54" t="s">
        <v>49</v>
      </c>
      <c r="P5" s="64" t="s">
        <v>65</v>
      </c>
      <c r="Q5" s="516"/>
    </row>
    <row r="6" spans="3:22" x14ac:dyDescent="0.25">
      <c r="C6" s="55"/>
      <c r="D6" s="55"/>
      <c r="E6" s="55"/>
      <c r="F6" s="55"/>
      <c r="O6" s="55"/>
      <c r="P6" s="55"/>
      <c r="Q6" s="55"/>
      <c r="R6" s="55"/>
    </row>
    <row r="7" spans="3:22" ht="15.75" thickBot="1" x14ac:dyDescent="0.3">
      <c r="C7" s="59">
        <v>1</v>
      </c>
      <c r="D7" s="60" t="s">
        <v>19</v>
      </c>
      <c r="E7" s="60">
        <v>1</v>
      </c>
      <c r="F7" s="61">
        <v>54073.267899999999</v>
      </c>
      <c r="H7">
        <f>SUM(F7:F11,F21:F27,F43:F49,F66:F71,F85:F94)</f>
        <v>1054348.2238</v>
      </c>
      <c r="O7" s="59">
        <v>1</v>
      </c>
      <c r="P7" s="60" t="s">
        <v>19</v>
      </c>
      <c r="Q7" s="60">
        <v>1</v>
      </c>
      <c r="R7" s="61">
        <v>511.09710000000001</v>
      </c>
      <c r="T7" s="66">
        <f>SUM(R7:R9,R20:R23,R34:R38,R50:R57,R71:R76)</f>
        <v>261930.09339999998</v>
      </c>
      <c r="U7" s="146">
        <f>SUM(T7,H7)</f>
        <v>1316278.3171999999</v>
      </c>
      <c r="V7">
        <v>60930</v>
      </c>
    </row>
    <row r="8" spans="3:22" ht="15.75" thickBot="1" x14ac:dyDescent="0.3">
      <c r="C8" s="59">
        <v>2</v>
      </c>
      <c r="D8" s="60" t="s">
        <v>19</v>
      </c>
      <c r="E8" s="60">
        <v>2</v>
      </c>
      <c r="F8" s="61">
        <v>496.98219999999998</v>
      </c>
      <c r="H8">
        <f>SUM(F11,F27,F49,F71,F94)</f>
        <v>164487.55119999999</v>
      </c>
      <c r="I8">
        <f>H8*100/H7</f>
        <v>15.600875259899118</v>
      </c>
      <c r="O8" s="59">
        <v>2</v>
      </c>
      <c r="P8" s="60" t="s">
        <v>19</v>
      </c>
      <c r="Q8" s="60">
        <v>5</v>
      </c>
      <c r="R8" s="61">
        <v>4084.5774000000001</v>
      </c>
      <c r="T8" s="66">
        <f>SUM(R9,R23,R38,R56:R57,R76,P88)</f>
        <v>89152.206999999995</v>
      </c>
      <c r="U8" s="66">
        <f>SUM(H8,T8)</f>
        <v>253639.75819999998</v>
      </c>
      <c r="V8" s="146">
        <f>SUM(U7:V7)</f>
        <v>1377208.3171999999</v>
      </c>
    </row>
    <row r="9" spans="3:22" ht="15.75" thickBot="1" x14ac:dyDescent="0.3">
      <c r="C9" s="59">
        <v>3</v>
      </c>
      <c r="D9" s="60" t="s">
        <v>19</v>
      </c>
      <c r="E9" s="60">
        <v>5</v>
      </c>
      <c r="F9" s="61">
        <v>9831.6059000000005</v>
      </c>
      <c r="O9" s="59">
        <v>3</v>
      </c>
      <c r="P9" s="60" t="s">
        <v>19</v>
      </c>
      <c r="Q9" s="65" t="s">
        <v>53</v>
      </c>
      <c r="R9" s="61">
        <v>5987.0904</v>
      </c>
      <c r="T9" s="66"/>
      <c r="U9">
        <f>U8*100/V8</f>
        <v>18.416949348350915</v>
      </c>
    </row>
    <row r="10" spans="3:22" ht="15.75" thickBot="1" x14ac:dyDescent="0.3">
      <c r="C10" s="59">
        <v>4</v>
      </c>
      <c r="D10" s="60" t="s">
        <v>19</v>
      </c>
      <c r="E10" s="60">
        <v>6</v>
      </c>
      <c r="F10" s="61">
        <v>10749.605</v>
      </c>
      <c r="O10" s="59">
        <v>4</v>
      </c>
      <c r="P10" s="60" t="s">
        <v>20</v>
      </c>
      <c r="Q10" s="60">
        <v>1</v>
      </c>
      <c r="R10" s="61">
        <v>4037.7363</v>
      </c>
      <c r="T10" s="66">
        <f>SUM(R10:R13,R24:R27,R39:R43,R58:R64,R77:R81)</f>
        <v>790509.93280000018</v>
      </c>
    </row>
    <row r="11" spans="3:22" ht="15.75" thickBot="1" x14ac:dyDescent="0.3">
      <c r="C11" s="59">
        <v>5</v>
      </c>
      <c r="D11" s="60" t="s">
        <v>19</v>
      </c>
      <c r="E11" s="65" t="s">
        <v>53</v>
      </c>
      <c r="F11" s="61">
        <v>16130.817800000001</v>
      </c>
      <c r="O11" s="59">
        <v>5</v>
      </c>
      <c r="P11" s="60" t="s">
        <v>20</v>
      </c>
      <c r="Q11" s="60">
        <v>5</v>
      </c>
      <c r="R11" s="61">
        <v>6796.9495999999999</v>
      </c>
      <c r="T11" s="66">
        <f>SUM(R13,R27,R43,R63:R64,R81,P89)</f>
        <v>270992.58780000004</v>
      </c>
      <c r="U11" s="146">
        <f>SUM(T10,H12,Q89)</f>
        <v>3999056.5757999993</v>
      </c>
      <c r="V11">
        <f>U12*100/U11</f>
        <v>21.577891171178969</v>
      </c>
    </row>
    <row r="12" spans="3:22" ht="15.75" thickBot="1" x14ac:dyDescent="0.3">
      <c r="C12" s="59">
        <v>6</v>
      </c>
      <c r="D12" s="60" t="s">
        <v>20</v>
      </c>
      <c r="E12" s="60">
        <v>1</v>
      </c>
      <c r="F12" s="61">
        <v>47242.659299999999</v>
      </c>
      <c r="H12">
        <f>SUM(F12:F18,F28:F34,F50:F56,F72:F78,F95:F104)</f>
        <v>3059395.7925999993</v>
      </c>
      <c r="O12" s="59">
        <v>6</v>
      </c>
      <c r="P12" s="60" t="s">
        <v>20</v>
      </c>
      <c r="Q12" s="60">
        <v>6</v>
      </c>
      <c r="R12" s="61">
        <v>4490.1824999999999</v>
      </c>
      <c r="U12" s="66">
        <f>SUM(T11,H13)</f>
        <v>862912.07579999999</v>
      </c>
    </row>
    <row r="13" spans="3:22" ht="15.75" thickBot="1" x14ac:dyDescent="0.3">
      <c r="C13" s="59">
        <v>7</v>
      </c>
      <c r="D13" s="60" t="s">
        <v>20</v>
      </c>
      <c r="E13" s="60">
        <v>2</v>
      </c>
      <c r="F13" s="61">
        <v>1616.9682</v>
      </c>
      <c r="H13">
        <f>SUM(F18,F34,F56,F78,F104)</f>
        <v>591919.48800000001</v>
      </c>
      <c r="O13" s="59">
        <v>7</v>
      </c>
      <c r="P13" s="60" t="s">
        <v>20</v>
      </c>
      <c r="Q13" s="65" t="s">
        <v>53</v>
      </c>
      <c r="R13" s="61">
        <v>25698.587599999999</v>
      </c>
    </row>
    <row r="14" spans="3:22" ht="15.75" thickBot="1" x14ac:dyDescent="0.3">
      <c r="C14" s="59">
        <v>8</v>
      </c>
      <c r="D14" s="60" t="s">
        <v>20</v>
      </c>
      <c r="E14" s="60">
        <v>3</v>
      </c>
      <c r="F14" s="61">
        <v>3010.6826999999998</v>
      </c>
    </row>
    <row r="15" spans="3:22" ht="15.75" thickBot="1" x14ac:dyDescent="0.3">
      <c r="C15" s="59">
        <v>9</v>
      </c>
      <c r="D15" s="60" t="s">
        <v>20</v>
      </c>
      <c r="E15" s="60">
        <v>4</v>
      </c>
      <c r="F15" s="61">
        <v>965.86519999999996</v>
      </c>
    </row>
    <row r="16" spans="3:22" ht="15.75" thickBot="1" x14ac:dyDescent="0.3">
      <c r="C16" s="59">
        <v>10</v>
      </c>
      <c r="D16" s="60" t="s">
        <v>20</v>
      </c>
      <c r="E16" s="60">
        <v>5</v>
      </c>
      <c r="F16" s="61">
        <v>51608.380299999997</v>
      </c>
    </row>
    <row r="17" spans="3:18" ht="23.25" thickBot="1" x14ac:dyDescent="0.3">
      <c r="C17" s="59">
        <v>11</v>
      </c>
      <c r="D17" s="60" t="s">
        <v>20</v>
      </c>
      <c r="E17" s="60">
        <v>6</v>
      </c>
      <c r="F17" s="61">
        <v>49012.253499999999</v>
      </c>
      <c r="O17" s="53"/>
      <c r="P17" s="55" t="s">
        <v>62</v>
      </c>
      <c r="Q17" s="515" t="s">
        <v>52</v>
      </c>
    </row>
    <row r="18" spans="3:18" ht="15.75" thickBot="1" x14ac:dyDescent="0.3">
      <c r="C18" s="59">
        <v>12</v>
      </c>
      <c r="D18" s="60" t="s">
        <v>20</v>
      </c>
      <c r="E18" s="65" t="s">
        <v>53</v>
      </c>
      <c r="F18" s="61">
        <v>92559.075700000001</v>
      </c>
      <c r="O18" s="54" t="s">
        <v>49</v>
      </c>
      <c r="P18" s="64" t="s">
        <v>63</v>
      </c>
      <c r="Q18" s="516"/>
    </row>
    <row r="19" spans="3:18" x14ac:dyDescent="0.25">
      <c r="O19" s="55"/>
      <c r="P19" s="55"/>
      <c r="Q19" s="55"/>
      <c r="R19" s="55"/>
    </row>
    <row r="20" spans="3:18" ht="15.75" thickBot="1" x14ac:dyDescent="0.3">
      <c r="O20" s="59">
        <v>1</v>
      </c>
      <c r="P20" s="60" t="s">
        <v>19</v>
      </c>
      <c r="Q20" s="60">
        <v>3</v>
      </c>
      <c r="R20" s="61">
        <v>693.51459999999997</v>
      </c>
    </row>
    <row r="21" spans="3:18" ht="15.75" thickBot="1" x14ac:dyDescent="0.3">
      <c r="C21" s="59">
        <v>1</v>
      </c>
      <c r="D21" s="148" t="s">
        <v>19</v>
      </c>
      <c r="E21" s="148">
        <v>1</v>
      </c>
      <c r="F21" s="149">
        <v>162739.24950000001</v>
      </c>
      <c r="G21" s="147"/>
      <c r="O21" s="59">
        <v>2</v>
      </c>
      <c r="P21" s="60" t="s">
        <v>19</v>
      </c>
      <c r="Q21" s="60">
        <v>5</v>
      </c>
      <c r="R21" s="61">
        <v>3383.3852999999999</v>
      </c>
    </row>
    <row r="22" spans="3:18" ht="15.75" thickBot="1" x14ac:dyDescent="0.3">
      <c r="C22" s="59">
        <v>2</v>
      </c>
      <c r="D22" s="148" t="s">
        <v>19</v>
      </c>
      <c r="E22" s="148">
        <v>2</v>
      </c>
      <c r="F22" s="149">
        <v>5024.1355999999996</v>
      </c>
      <c r="G22" s="147"/>
      <c r="O22" s="59">
        <v>3</v>
      </c>
      <c r="P22" s="60" t="s">
        <v>19</v>
      </c>
      <c r="Q22" s="60">
        <v>6</v>
      </c>
      <c r="R22" s="61">
        <v>310.39420000000001</v>
      </c>
    </row>
    <row r="23" spans="3:18" ht="15.75" thickBot="1" x14ac:dyDescent="0.3">
      <c r="C23" s="59">
        <v>3</v>
      </c>
      <c r="D23" s="148" t="s">
        <v>19</v>
      </c>
      <c r="E23" s="148">
        <v>3</v>
      </c>
      <c r="F23" s="149">
        <v>504.6164</v>
      </c>
      <c r="G23" s="147"/>
      <c r="O23" s="59">
        <v>4</v>
      </c>
      <c r="P23" s="60" t="s">
        <v>19</v>
      </c>
      <c r="Q23" s="65" t="s">
        <v>53</v>
      </c>
      <c r="R23" s="61">
        <v>5504.085</v>
      </c>
    </row>
    <row r="24" spans="3:18" ht="15.75" thickBot="1" x14ac:dyDescent="0.3">
      <c r="C24" s="59">
        <v>4</v>
      </c>
      <c r="D24" s="148" t="s">
        <v>19</v>
      </c>
      <c r="E24" s="148">
        <v>4</v>
      </c>
      <c r="F24" s="149">
        <v>3425.0297</v>
      </c>
      <c r="G24" s="147"/>
      <c r="O24" s="59">
        <v>5</v>
      </c>
      <c r="P24" s="60" t="s">
        <v>20</v>
      </c>
      <c r="Q24" s="60">
        <v>1</v>
      </c>
      <c r="R24" s="61">
        <v>1749.4422999999999</v>
      </c>
    </row>
    <row r="25" spans="3:18" ht="15.75" thickBot="1" x14ac:dyDescent="0.3">
      <c r="C25" s="59">
        <v>5</v>
      </c>
      <c r="D25" s="148" t="s">
        <v>19</v>
      </c>
      <c r="E25" s="148">
        <v>5</v>
      </c>
      <c r="F25" s="149">
        <v>19128.2575</v>
      </c>
      <c r="G25" s="147"/>
      <c r="O25" s="59">
        <v>6</v>
      </c>
      <c r="P25" s="60" t="s">
        <v>20</v>
      </c>
      <c r="Q25" s="60">
        <v>5</v>
      </c>
      <c r="R25" s="61">
        <v>1924.3128999999999</v>
      </c>
    </row>
    <row r="26" spans="3:18" ht="15.75" thickBot="1" x14ac:dyDescent="0.3">
      <c r="C26" s="59">
        <v>6</v>
      </c>
      <c r="D26" s="148" t="s">
        <v>19</v>
      </c>
      <c r="E26" s="148">
        <v>6</v>
      </c>
      <c r="F26" s="149">
        <v>37384.167399999998</v>
      </c>
      <c r="G26" s="147"/>
      <c r="O26" s="59">
        <v>7</v>
      </c>
      <c r="P26" s="60" t="s">
        <v>20</v>
      </c>
      <c r="Q26" s="60">
        <v>6</v>
      </c>
      <c r="R26" s="61">
        <v>2159.2813000000001</v>
      </c>
    </row>
    <row r="27" spans="3:18" ht="15.75" thickBot="1" x14ac:dyDescent="0.3">
      <c r="C27" s="59">
        <v>7</v>
      </c>
      <c r="D27" s="148" t="s">
        <v>19</v>
      </c>
      <c r="E27" s="150" t="s">
        <v>53</v>
      </c>
      <c r="F27" s="149">
        <v>58895.935299999997</v>
      </c>
      <c r="G27" s="147"/>
      <c r="O27" s="59">
        <v>8</v>
      </c>
      <c r="P27" s="60" t="s">
        <v>20</v>
      </c>
      <c r="Q27" s="65" t="s">
        <v>53</v>
      </c>
      <c r="R27" s="61">
        <v>17910.9133</v>
      </c>
    </row>
    <row r="28" spans="3:18" ht="15.75" thickBot="1" x14ac:dyDescent="0.3">
      <c r="C28" s="59">
        <v>8</v>
      </c>
      <c r="D28" s="148" t="s">
        <v>20</v>
      </c>
      <c r="E28" s="148">
        <v>1</v>
      </c>
      <c r="F28" s="149">
        <v>388624.79599999997</v>
      </c>
      <c r="G28" s="147"/>
    </row>
    <row r="29" spans="3:18" ht="15.75" thickBot="1" x14ac:dyDescent="0.3">
      <c r="C29" s="59">
        <v>9</v>
      </c>
      <c r="D29" s="148" t="s">
        <v>20</v>
      </c>
      <c r="E29" s="148">
        <v>2</v>
      </c>
      <c r="F29" s="149">
        <v>16927.6875</v>
      </c>
      <c r="G29" s="147"/>
    </row>
    <row r="30" spans="3:18" ht="15.75" thickBot="1" x14ac:dyDescent="0.3">
      <c r="C30" s="59">
        <v>10</v>
      </c>
      <c r="D30" s="148" t="s">
        <v>20</v>
      </c>
      <c r="E30" s="148">
        <v>3</v>
      </c>
      <c r="F30" s="149">
        <v>5576.2154</v>
      </c>
      <c r="G30" s="147"/>
    </row>
    <row r="31" spans="3:18" ht="23.25" thickBot="1" x14ac:dyDescent="0.3">
      <c r="C31" s="59">
        <v>11</v>
      </c>
      <c r="D31" s="148" t="s">
        <v>20</v>
      </c>
      <c r="E31" s="148">
        <v>4</v>
      </c>
      <c r="F31" s="149">
        <v>4642.6415999999999</v>
      </c>
      <c r="G31" s="147"/>
      <c r="O31" s="53"/>
      <c r="P31" s="55" t="s">
        <v>60</v>
      </c>
      <c r="Q31" s="515" t="s">
        <v>52</v>
      </c>
    </row>
    <row r="32" spans="3:18" ht="15.75" thickBot="1" x14ac:dyDescent="0.3">
      <c r="C32" s="59">
        <v>12</v>
      </c>
      <c r="D32" s="148" t="s">
        <v>20</v>
      </c>
      <c r="E32" s="148">
        <v>5</v>
      </c>
      <c r="F32" s="149">
        <v>79025.754499999995</v>
      </c>
      <c r="G32" s="147"/>
      <c r="O32" s="54" t="s">
        <v>49</v>
      </c>
      <c r="P32" s="64" t="s">
        <v>61</v>
      </c>
      <c r="Q32" s="516"/>
    </row>
    <row r="33" spans="3:18" ht="15.75" thickBot="1" x14ac:dyDescent="0.3">
      <c r="C33" s="59">
        <v>13</v>
      </c>
      <c r="D33" s="148" t="s">
        <v>20</v>
      </c>
      <c r="E33" s="148">
        <v>6</v>
      </c>
      <c r="F33" s="149">
        <v>98719.893599999996</v>
      </c>
      <c r="G33" s="147"/>
      <c r="O33" s="55"/>
      <c r="P33" s="55"/>
      <c r="Q33" s="55"/>
      <c r="R33" s="55"/>
    </row>
    <row r="34" spans="3:18" ht="15.75" thickBot="1" x14ac:dyDescent="0.3">
      <c r="C34" s="59">
        <v>14</v>
      </c>
      <c r="D34" s="148" t="s">
        <v>20</v>
      </c>
      <c r="E34" s="150" t="s">
        <v>53</v>
      </c>
      <c r="F34" s="149">
        <v>171686.4368</v>
      </c>
      <c r="G34" s="147"/>
      <c r="O34" s="59">
        <v>1</v>
      </c>
      <c r="P34" s="60" t="s">
        <v>19</v>
      </c>
      <c r="Q34" s="60">
        <v>1</v>
      </c>
      <c r="R34" s="61">
        <v>5115.4416000000001</v>
      </c>
    </row>
    <row r="35" spans="3:18" ht="15.75" thickBot="1" x14ac:dyDescent="0.3">
      <c r="C35" s="147"/>
      <c r="D35" s="147"/>
      <c r="E35" s="147"/>
      <c r="F35" s="147"/>
      <c r="G35" s="147"/>
      <c r="O35" s="59">
        <v>2</v>
      </c>
      <c r="P35" s="60" t="s">
        <v>19</v>
      </c>
      <c r="Q35" s="60">
        <v>2</v>
      </c>
      <c r="R35" s="61">
        <v>674.60019999999997</v>
      </c>
    </row>
    <row r="36" spans="3:18" ht="15.75" thickBot="1" x14ac:dyDescent="0.3">
      <c r="C36" s="147"/>
      <c r="D36" s="147"/>
      <c r="E36" s="147"/>
      <c r="F36" s="147"/>
      <c r="G36" s="147"/>
      <c r="O36" s="59">
        <v>3</v>
      </c>
      <c r="P36" s="60" t="s">
        <v>19</v>
      </c>
      <c r="Q36" s="60">
        <v>5</v>
      </c>
      <c r="R36" s="61">
        <v>11055.957399999999</v>
      </c>
    </row>
    <row r="37" spans="3:18" ht="15.75" thickBot="1" x14ac:dyDescent="0.3">
      <c r="C37" s="147"/>
      <c r="D37" s="147"/>
      <c r="E37" s="147"/>
      <c r="F37" s="147"/>
      <c r="G37" s="147"/>
      <c r="O37" s="59">
        <v>4</v>
      </c>
      <c r="P37" s="60" t="s">
        <v>19</v>
      </c>
      <c r="Q37" s="60">
        <v>6</v>
      </c>
      <c r="R37" s="61">
        <v>3380.4792000000002</v>
      </c>
    </row>
    <row r="38" spans="3:18" ht="15.75" thickBot="1" x14ac:dyDescent="0.3">
      <c r="O38" s="59">
        <v>5</v>
      </c>
      <c r="P38" s="60" t="s">
        <v>19</v>
      </c>
      <c r="Q38" s="65" t="s">
        <v>53</v>
      </c>
      <c r="R38" s="61">
        <v>8400.7057000000004</v>
      </c>
    </row>
    <row r="39" spans="3:18" ht="15.75" thickBot="1" x14ac:dyDescent="0.3">
      <c r="O39" s="59">
        <v>6</v>
      </c>
      <c r="P39" s="60" t="s">
        <v>20</v>
      </c>
      <c r="Q39" s="60">
        <v>1</v>
      </c>
      <c r="R39" s="61">
        <v>10622.9629</v>
      </c>
    </row>
    <row r="40" spans="3:18" ht="23.25" thickBot="1" x14ac:dyDescent="0.3">
      <c r="C40" s="517" t="s">
        <v>49</v>
      </c>
      <c r="D40" s="55" t="s">
        <v>101</v>
      </c>
      <c r="E40" s="515" t="s">
        <v>52</v>
      </c>
      <c r="O40" s="59">
        <v>7</v>
      </c>
      <c r="P40" s="60" t="s">
        <v>20</v>
      </c>
      <c r="Q40" s="60">
        <v>2</v>
      </c>
      <c r="R40" s="61">
        <v>4839.9115000000002</v>
      </c>
    </row>
    <row r="41" spans="3:18" ht="15.75" thickBot="1" x14ac:dyDescent="0.3">
      <c r="C41" s="518"/>
      <c r="D41" s="64" t="s">
        <v>102</v>
      </c>
      <c r="E41" s="516"/>
      <c r="O41" s="59">
        <v>8</v>
      </c>
      <c r="P41" s="60" t="s">
        <v>20</v>
      </c>
      <c r="Q41" s="60">
        <v>5</v>
      </c>
      <c r="R41" s="61">
        <v>27382.993200000001</v>
      </c>
    </row>
    <row r="42" spans="3:18" ht="15.75" thickBot="1" x14ac:dyDescent="0.3">
      <c r="C42" s="55"/>
      <c r="D42" s="55"/>
      <c r="E42" s="55"/>
      <c r="F42" s="55"/>
      <c r="O42" s="59">
        <v>9</v>
      </c>
      <c r="P42" s="60" t="s">
        <v>20</v>
      </c>
      <c r="Q42" s="60">
        <v>6</v>
      </c>
      <c r="R42" s="61">
        <v>15509.460800000001</v>
      </c>
    </row>
    <row r="43" spans="3:18" ht="15.75" thickBot="1" x14ac:dyDescent="0.3">
      <c r="C43" s="59">
        <v>1</v>
      </c>
      <c r="D43" s="60" t="s">
        <v>19</v>
      </c>
      <c r="E43" s="60">
        <v>1</v>
      </c>
      <c r="F43" s="61">
        <v>173623.38200000001</v>
      </c>
      <c r="O43" s="59">
        <v>10</v>
      </c>
      <c r="P43" s="60" t="s">
        <v>20</v>
      </c>
      <c r="Q43" s="65" t="s">
        <v>53</v>
      </c>
      <c r="R43" s="61">
        <v>29716.486000000001</v>
      </c>
    </row>
    <row r="44" spans="3:18" ht="15.75" thickBot="1" x14ac:dyDescent="0.3">
      <c r="C44" s="59">
        <v>2</v>
      </c>
      <c r="D44" s="60" t="s">
        <v>19</v>
      </c>
      <c r="E44" s="60">
        <v>2</v>
      </c>
      <c r="F44" s="61">
        <v>1407.2919999999999</v>
      </c>
    </row>
    <row r="45" spans="3:18" ht="15.75" thickBot="1" x14ac:dyDescent="0.3">
      <c r="C45" s="59">
        <v>3</v>
      </c>
      <c r="D45" s="60" t="s">
        <v>19</v>
      </c>
      <c r="E45" s="60">
        <v>3</v>
      </c>
      <c r="F45" s="61">
        <v>1131.903</v>
      </c>
    </row>
    <row r="46" spans="3:18" ht="15.75" thickBot="1" x14ac:dyDescent="0.3">
      <c r="C46" s="59">
        <v>4</v>
      </c>
      <c r="D46" s="60" t="s">
        <v>19</v>
      </c>
      <c r="E46" s="60">
        <v>4</v>
      </c>
      <c r="F46" s="61">
        <v>3493.39</v>
      </c>
    </row>
    <row r="47" spans="3:18" ht="23.25" thickBot="1" x14ac:dyDescent="0.3">
      <c r="C47" s="59">
        <v>5</v>
      </c>
      <c r="D47" s="60" t="s">
        <v>19</v>
      </c>
      <c r="E47" s="60">
        <v>5</v>
      </c>
      <c r="F47" s="61">
        <v>44552.786999999997</v>
      </c>
      <c r="O47" s="53"/>
      <c r="P47" s="55" t="s">
        <v>57</v>
      </c>
      <c r="Q47" s="515" t="s">
        <v>52</v>
      </c>
    </row>
    <row r="48" spans="3:18" ht="15.75" thickBot="1" x14ac:dyDescent="0.3">
      <c r="C48" s="59">
        <v>6</v>
      </c>
      <c r="D48" s="60" t="s">
        <v>19</v>
      </c>
      <c r="E48" s="60">
        <v>6</v>
      </c>
      <c r="F48" s="61">
        <v>87857.505000000005</v>
      </c>
      <c r="O48" s="54" t="s">
        <v>49</v>
      </c>
      <c r="P48" s="64" t="s">
        <v>58</v>
      </c>
      <c r="Q48" s="516"/>
    </row>
    <row r="49" spans="3:18" ht="15.75" thickBot="1" x14ac:dyDescent="0.3">
      <c r="C49" s="59">
        <v>7</v>
      </c>
      <c r="D49" s="60" t="s">
        <v>19</v>
      </c>
      <c r="E49" s="65" t="s">
        <v>53</v>
      </c>
      <c r="F49" s="61">
        <v>55113.245999999999</v>
      </c>
      <c r="O49" s="55"/>
      <c r="P49" s="55"/>
      <c r="Q49" s="55"/>
      <c r="R49" s="55"/>
    </row>
    <row r="50" spans="3:18" ht="15.75" thickBot="1" x14ac:dyDescent="0.3">
      <c r="C50" s="59">
        <v>8</v>
      </c>
      <c r="D50" s="60" t="s">
        <v>20</v>
      </c>
      <c r="E50" s="60">
        <v>1</v>
      </c>
      <c r="F50" s="61">
        <v>320595.04100000003</v>
      </c>
      <c r="O50" s="59">
        <v>1</v>
      </c>
      <c r="P50" s="60" t="s">
        <v>19</v>
      </c>
      <c r="Q50" s="60">
        <v>1</v>
      </c>
      <c r="R50" s="61">
        <v>63057.153299999998</v>
      </c>
    </row>
    <row r="51" spans="3:18" ht="15.75" thickBot="1" x14ac:dyDescent="0.3">
      <c r="C51" s="59">
        <v>9</v>
      </c>
      <c r="D51" s="60" t="s">
        <v>20</v>
      </c>
      <c r="E51" s="60">
        <v>2</v>
      </c>
      <c r="F51" s="61">
        <v>2926.2550000000001</v>
      </c>
      <c r="O51" s="59">
        <v>2</v>
      </c>
      <c r="P51" s="60" t="s">
        <v>19</v>
      </c>
      <c r="Q51" s="60">
        <v>2</v>
      </c>
      <c r="R51" s="61">
        <v>3206.7750000000001</v>
      </c>
    </row>
    <row r="52" spans="3:18" ht="15.75" thickBot="1" x14ac:dyDescent="0.3">
      <c r="C52" s="59">
        <v>10</v>
      </c>
      <c r="D52" s="60" t="s">
        <v>20</v>
      </c>
      <c r="E52" s="60">
        <v>3</v>
      </c>
      <c r="F52" s="61">
        <v>13003.36</v>
      </c>
      <c r="O52" s="59">
        <v>3</v>
      </c>
      <c r="P52" s="60" t="s">
        <v>19</v>
      </c>
      <c r="Q52" s="60">
        <v>3</v>
      </c>
      <c r="R52" s="61">
        <v>445.1902</v>
      </c>
    </row>
    <row r="53" spans="3:18" ht="15.75" thickBot="1" x14ac:dyDescent="0.3">
      <c r="C53" s="59">
        <v>11</v>
      </c>
      <c r="D53" s="60" t="s">
        <v>20</v>
      </c>
      <c r="E53" s="60">
        <v>4</v>
      </c>
      <c r="F53" s="61">
        <v>9905.6290000000008</v>
      </c>
      <c r="O53" s="59">
        <v>4</v>
      </c>
      <c r="P53" s="60" t="s">
        <v>19</v>
      </c>
      <c r="Q53" s="60">
        <v>4</v>
      </c>
      <c r="R53" s="61">
        <v>838.61369999999999</v>
      </c>
    </row>
    <row r="54" spans="3:18" ht="15.75" thickBot="1" x14ac:dyDescent="0.3">
      <c r="C54" s="59">
        <v>12</v>
      </c>
      <c r="D54" s="60" t="s">
        <v>20</v>
      </c>
      <c r="E54" s="60">
        <v>5</v>
      </c>
      <c r="F54" s="61">
        <v>214147.927</v>
      </c>
      <c r="O54" s="59">
        <v>5</v>
      </c>
      <c r="P54" s="60" t="s">
        <v>19</v>
      </c>
      <c r="Q54" s="60">
        <v>5</v>
      </c>
      <c r="R54" s="61">
        <v>42584.190999999999</v>
      </c>
    </row>
    <row r="55" spans="3:18" ht="15.75" thickBot="1" x14ac:dyDescent="0.3">
      <c r="C55" s="59">
        <v>13</v>
      </c>
      <c r="D55" s="60" t="s">
        <v>20</v>
      </c>
      <c r="E55" s="60">
        <v>6</v>
      </c>
      <c r="F55" s="61">
        <v>318921.609</v>
      </c>
      <c r="O55" s="59">
        <v>6</v>
      </c>
      <c r="P55" s="60" t="s">
        <v>19</v>
      </c>
      <c r="Q55" s="60">
        <v>6</v>
      </c>
      <c r="R55" s="61">
        <v>24101.5514</v>
      </c>
    </row>
    <row r="56" spans="3:18" ht="15.75" thickBot="1" x14ac:dyDescent="0.3">
      <c r="C56" s="59">
        <v>14</v>
      </c>
      <c r="D56" s="60" t="s">
        <v>20</v>
      </c>
      <c r="E56" s="65" t="s">
        <v>53</v>
      </c>
      <c r="F56" s="61">
        <v>192989.50200000001</v>
      </c>
      <c r="O56" s="59">
        <v>7</v>
      </c>
      <c r="P56" s="60" t="s">
        <v>19</v>
      </c>
      <c r="Q56" s="60" t="s">
        <v>59</v>
      </c>
      <c r="R56" s="61">
        <v>15312.8524</v>
      </c>
    </row>
    <row r="57" spans="3:18" ht="15.75" thickBot="1" x14ac:dyDescent="0.3">
      <c r="O57" s="59">
        <v>8</v>
      </c>
      <c r="P57" s="60" t="s">
        <v>19</v>
      </c>
      <c r="Q57" s="65" t="s">
        <v>53</v>
      </c>
      <c r="R57" s="61">
        <v>27636.8073</v>
      </c>
    </row>
    <row r="58" spans="3:18" ht="15.75" thickBot="1" x14ac:dyDescent="0.3">
      <c r="O58" s="59">
        <v>9</v>
      </c>
      <c r="P58" s="60" t="s">
        <v>20</v>
      </c>
      <c r="Q58" s="60">
        <v>1</v>
      </c>
      <c r="R58" s="61">
        <v>210114.21539999999</v>
      </c>
    </row>
    <row r="59" spans="3:18" ht="15.75" thickBot="1" x14ac:dyDescent="0.3">
      <c r="O59" s="59">
        <v>10</v>
      </c>
      <c r="P59" s="60" t="s">
        <v>20</v>
      </c>
      <c r="Q59" s="60">
        <v>2</v>
      </c>
      <c r="R59" s="61">
        <v>17563.820199999998</v>
      </c>
    </row>
    <row r="60" spans="3:18" ht="15.75" thickBot="1" x14ac:dyDescent="0.3">
      <c r="O60" s="59">
        <v>11</v>
      </c>
      <c r="P60" s="60" t="s">
        <v>20</v>
      </c>
      <c r="Q60" s="60">
        <v>4</v>
      </c>
      <c r="R60" s="61">
        <v>2618.6500999999998</v>
      </c>
    </row>
    <row r="61" spans="3:18" ht="15.75" thickBot="1" x14ac:dyDescent="0.3">
      <c r="O61" s="59">
        <v>12</v>
      </c>
      <c r="P61" s="60" t="s">
        <v>20</v>
      </c>
      <c r="Q61" s="60">
        <v>5</v>
      </c>
      <c r="R61" s="61">
        <v>119418.63559999999</v>
      </c>
    </row>
    <row r="62" spans="3:18" ht="15.75" thickBot="1" x14ac:dyDescent="0.3">
      <c r="O62" s="59">
        <v>13</v>
      </c>
      <c r="P62" s="60" t="s">
        <v>20</v>
      </c>
      <c r="Q62" s="60">
        <v>6</v>
      </c>
      <c r="R62" s="61">
        <v>72934.482900000003</v>
      </c>
    </row>
    <row r="63" spans="3:18" ht="23.25" thickBot="1" x14ac:dyDescent="0.3">
      <c r="C63" s="53"/>
      <c r="D63" s="55" t="s">
        <v>103</v>
      </c>
      <c r="E63" s="515" t="s">
        <v>52</v>
      </c>
      <c r="O63" s="59">
        <v>14</v>
      </c>
      <c r="P63" s="60" t="s">
        <v>20</v>
      </c>
      <c r="Q63" s="60" t="s">
        <v>59</v>
      </c>
      <c r="R63" s="61">
        <v>34479.138700000003</v>
      </c>
    </row>
    <row r="64" spans="3:18" ht="15.75" thickBot="1" x14ac:dyDescent="0.3">
      <c r="C64" s="54" t="s">
        <v>49</v>
      </c>
      <c r="D64" s="64" t="s">
        <v>104</v>
      </c>
      <c r="E64" s="516"/>
      <c r="O64" s="59">
        <v>15</v>
      </c>
      <c r="P64" s="60" t="s">
        <v>20</v>
      </c>
      <c r="Q64" s="65" t="s">
        <v>53</v>
      </c>
      <c r="R64" s="61">
        <v>76018.176300000006</v>
      </c>
    </row>
    <row r="65" spans="3:18" x14ac:dyDescent="0.25">
      <c r="C65" s="55"/>
      <c r="D65" s="55"/>
      <c r="E65" s="55"/>
      <c r="F65" s="55"/>
    </row>
    <row r="66" spans="3:18" ht="15.75" thickBot="1" x14ac:dyDescent="0.3">
      <c r="C66" s="59">
        <v>1</v>
      </c>
      <c r="D66" s="60" t="s">
        <v>19</v>
      </c>
      <c r="E66" s="60">
        <v>1</v>
      </c>
      <c r="F66" s="61">
        <v>88225.619099999996</v>
      </c>
    </row>
    <row r="67" spans="3:18" ht="15.75" thickBot="1" x14ac:dyDescent="0.3">
      <c r="C67" s="59">
        <v>2</v>
      </c>
      <c r="D67" s="60" t="s">
        <v>19</v>
      </c>
      <c r="E67" s="60">
        <v>3</v>
      </c>
      <c r="F67" s="61">
        <v>1399.0052000000001</v>
      </c>
    </row>
    <row r="68" spans="3:18" ht="23.25" thickBot="1" x14ac:dyDescent="0.3">
      <c r="C68" s="59">
        <v>3</v>
      </c>
      <c r="D68" s="60" t="s">
        <v>19</v>
      </c>
      <c r="E68" s="60">
        <v>4</v>
      </c>
      <c r="F68" s="61">
        <v>1403.0613000000001</v>
      </c>
      <c r="O68" s="53"/>
      <c r="P68" s="55" t="s">
        <v>55</v>
      </c>
      <c r="Q68" s="515" t="s">
        <v>52</v>
      </c>
    </row>
    <row r="69" spans="3:18" ht="15.75" thickBot="1" x14ac:dyDescent="0.3">
      <c r="C69" s="59">
        <v>4</v>
      </c>
      <c r="D69" s="60" t="s">
        <v>19</v>
      </c>
      <c r="E69" s="60">
        <v>5</v>
      </c>
      <c r="F69" s="61">
        <v>14422.9722</v>
      </c>
      <c r="O69" s="54" t="s">
        <v>49</v>
      </c>
      <c r="P69" s="64" t="s">
        <v>56</v>
      </c>
      <c r="Q69" s="516"/>
    </row>
    <row r="70" spans="3:18" ht="15.75" thickBot="1" x14ac:dyDescent="0.3">
      <c r="C70" s="59">
        <v>5</v>
      </c>
      <c r="D70" s="60" t="s">
        <v>19</v>
      </c>
      <c r="E70" s="60">
        <v>6</v>
      </c>
      <c r="F70" s="61">
        <v>45287.9087</v>
      </c>
      <c r="O70" s="55"/>
      <c r="P70" s="55"/>
      <c r="Q70" s="55"/>
      <c r="R70" s="55"/>
    </row>
    <row r="71" spans="3:18" ht="15.75" thickBot="1" x14ac:dyDescent="0.3">
      <c r="C71" s="59">
        <v>6</v>
      </c>
      <c r="D71" s="60" t="s">
        <v>19</v>
      </c>
      <c r="E71" s="65" t="s">
        <v>53</v>
      </c>
      <c r="F71" s="61">
        <v>24026.062099999999</v>
      </c>
      <c r="O71" s="59">
        <v>1</v>
      </c>
      <c r="P71" s="60" t="s">
        <v>19</v>
      </c>
      <c r="Q71" s="60">
        <v>1</v>
      </c>
      <c r="R71" s="61">
        <v>8388.1470000000008</v>
      </c>
    </row>
    <row r="72" spans="3:18" ht="15.75" thickBot="1" x14ac:dyDescent="0.3">
      <c r="C72" s="59">
        <v>7</v>
      </c>
      <c r="D72" s="60" t="s">
        <v>20</v>
      </c>
      <c r="E72" s="60">
        <v>1</v>
      </c>
      <c r="F72" s="61">
        <v>146773.13459999999</v>
      </c>
      <c r="O72" s="59">
        <v>2</v>
      </c>
      <c r="P72" s="60" t="s">
        <v>19</v>
      </c>
      <c r="Q72" s="60">
        <v>2</v>
      </c>
      <c r="R72" s="61">
        <v>674.60019999999997</v>
      </c>
    </row>
    <row r="73" spans="3:18" ht="15.75" thickBot="1" x14ac:dyDescent="0.3">
      <c r="C73" s="59">
        <v>8</v>
      </c>
      <c r="D73" s="60" t="s">
        <v>20</v>
      </c>
      <c r="E73" s="60">
        <v>2</v>
      </c>
      <c r="F73" s="61">
        <v>2145.5389</v>
      </c>
      <c r="O73" s="59">
        <v>3</v>
      </c>
      <c r="P73" s="60" t="s">
        <v>19</v>
      </c>
      <c r="Q73" s="60">
        <v>3</v>
      </c>
      <c r="R73" s="61">
        <v>571.9384</v>
      </c>
    </row>
    <row r="74" spans="3:18" ht="15.75" thickBot="1" x14ac:dyDescent="0.3">
      <c r="C74" s="59">
        <v>9</v>
      </c>
      <c r="D74" s="60" t="s">
        <v>20</v>
      </c>
      <c r="E74" s="60">
        <v>3</v>
      </c>
      <c r="F74" s="61">
        <v>3706.3299000000002</v>
      </c>
      <c r="O74" s="59">
        <v>4</v>
      </c>
      <c r="P74" s="60" t="s">
        <v>19</v>
      </c>
      <c r="Q74" s="60">
        <v>5</v>
      </c>
      <c r="R74" s="61">
        <v>9796.7024000000001</v>
      </c>
    </row>
    <row r="75" spans="3:18" ht="15.75" thickBot="1" x14ac:dyDescent="0.3">
      <c r="C75" s="59">
        <v>10</v>
      </c>
      <c r="D75" s="60" t="s">
        <v>20</v>
      </c>
      <c r="E75" s="60">
        <v>4</v>
      </c>
      <c r="F75" s="61">
        <v>5276.3590999999997</v>
      </c>
      <c r="O75" s="59">
        <v>5</v>
      </c>
      <c r="P75" s="60" t="s">
        <v>19</v>
      </c>
      <c r="Q75" s="60">
        <v>6</v>
      </c>
      <c r="R75" s="61">
        <v>8742.9205000000002</v>
      </c>
    </row>
    <row r="76" spans="3:18" ht="15.75" thickBot="1" x14ac:dyDescent="0.3">
      <c r="C76" s="59">
        <v>11</v>
      </c>
      <c r="D76" s="60" t="s">
        <v>20</v>
      </c>
      <c r="E76" s="60">
        <v>5</v>
      </c>
      <c r="F76" s="61">
        <v>75971.4853</v>
      </c>
      <c r="O76" s="59">
        <v>6</v>
      </c>
      <c r="P76" s="60" t="s">
        <v>19</v>
      </c>
      <c r="Q76" s="65" t="s">
        <v>53</v>
      </c>
      <c r="R76" s="61">
        <v>7471.3225000000002</v>
      </c>
    </row>
    <row r="77" spans="3:18" ht="15.75" thickBot="1" x14ac:dyDescent="0.3">
      <c r="C77" s="59">
        <v>12</v>
      </c>
      <c r="D77" s="60" t="s">
        <v>20</v>
      </c>
      <c r="E77" s="60">
        <v>6</v>
      </c>
      <c r="F77" s="61">
        <v>152366.647</v>
      </c>
      <c r="O77" s="59">
        <v>7</v>
      </c>
      <c r="P77" s="60" t="s">
        <v>20</v>
      </c>
      <c r="Q77" s="60">
        <v>1</v>
      </c>
      <c r="R77" s="61">
        <v>12460.951999999999</v>
      </c>
    </row>
    <row r="78" spans="3:18" ht="15.75" thickBot="1" x14ac:dyDescent="0.3">
      <c r="C78" s="59">
        <v>13</v>
      </c>
      <c r="D78" s="60" t="s">
        <v>20</v>
      </c>
      <c r="E78" s="65" t="s">
        <v>53</v>
      </c>
      <c r="F78" s="61">
        <v>92034.446500000005</v>
      </c>
      <c r="O78" s="59">
        <v>8</v>
      </c>
      <c r="P78" s="60" t="s">
        <v>20</v>
      </c>
      <c r="Q78" s="60">
        <v>2</v>
      </c>
      <c r="R78" s="61">
        <v>2534.2262000000001</v>
      </c>
    </row>
    <row r="79" spans="3:18" ht="15.75" thickBot="1" x14ac:dyDescent="0.3">
      <c r="O79" s="59">
        <v>9</v>
      </c>
      <c r="P79" s="60" t="s">
        <v>20</v>
      </c>
      <c r="Q79" s="60">
        <v>5</v>
      </c>
      <c r="R79" s="61">
        <v>30556.032899999998</v>
      </c>
    </row>
    <row r="80" spans="3:18" ht="15.75" thickBot="1" x14ac:dyDescent="0.3">
      <c r="O80" s="59">
        <v>10</v>
      </c>
      <c r="P80" s="60" t="s">
        <v>20</v>
      </c>
      <c r="Q80" s="60">
        <v>6</v>
      </c>
      <c r="R80" s="61">
        <v>36991.9827</v>
      </c>
    </row>
    <row r="81" spans="3:18" ht="15.75" thickBot="1" x14ac:dyDescent="0.3">
      <c r="O81" s="59">
        <v>11</v>
      </c>
      <c r="P81" s="60" t="s">
        <v>20</v>
      </c>
      <c r="Q81" s="65" t="s">
        <v>53</v>
      </c>
      <c r="R81" s="61">
        <v>21980.399600000001</v>
      </c>
    </row>
    <row r="82" spans="3:18" ht="22.5" x14ac:dyDescent="0.25">
      <c r="C82" s="53"/>
      <c r="D82" s="55" t="s">
        <v>105</v>
      </c>
      <c r="E82" s="515" t="s">
        <v>52</v>
      </c>
    </row>
    <row r="83" spans="3:18" ht="15.75" thickBot="1" x14ac:dyDescent="0.3">
      <c r="C83" s="54" t="s">
        <v>49</v>
      </c>
      <c r="D83" s="64" t="s">
        <v>106</v>
      </c>
      <c r="E83" s="516"/>
    </row>
    <row r="84" spans="3:18" x14ac:dyDescent="0.25">
      <c r="C84" s="55"/>
      <c r="D84" s="55"/>
      <c r="E84" s="55"/>
      <c r="F84" s="55"/>
    </row>
    <row r="85" spans="3:18" ht="15.75" thickBot="1" x14ac:dyDescent="0.3">
      <c r="C85" s="59">
        <v>1</v>
      </c>
      <c r="D85" s="60" t="s">
        <v>19</v>
      </c>
      <c r="E85" s="60">
        <v>1</v>
      </c>
      <c r="F85" s="61">
        <v>13451.45</v>
      </c>
    </row>
    <row r="86" spans="3:18" ht="15.75" thickBot="1" x14ac:dyDescent="0.3">
      <c r="C86" s="59">
        <v>2</v>
      </c>
      <c r="D86" s="60" t="s">
        <v>19</v>
      </c>
      <c r="E86" s="60">
        <v>2</v>
      </c>
      <c r="F86" s="61">
        <v>13292.97</v>
      </c>
      <c r="O86" t="s">
        <v>107</v>
      </c>
    </row>
    <row r="87" spans="3:18" ht="15.75" thickBot="1" x14ac:dyDescent="0.3">
      <c r="C87" s="59">
        <v>3</v>
      </c>
      <c r="D87" s="60" t="s">
        <v>19</v>
      </c>
      <c r="E87" s="60">
        <v>3</v>
      </c>
      <c r="F87" s="61">
        <v>2567.904</v>
      </c>
    </row>
    <row r="88" spans="3:18" ht="15.75" thickBot="1" x14ac:dyDescent="0.3">
      <c r="C88" s="59">
        <v>4</v>
      </c>
      <c r="D88" s="60" t="s">
        <v>19</v>
      </c>
      <c r="E88" s="60">
        <v>4</v>
      </c>
      <c r="F88" s="61">
        <v>42298.858</v>
      </c>
      <c r="N88" t="s">
        <v>109</v>
      </c>
      <c r="O88" t="s">
        <v>108</v>
      </c>
      <c r="P88" s="146">
        <v>18839.343699999998</v>
      </c>
      <c r="Q88" s="146">
        <v>60929.569799999997</v>
      </c>
    </row>
    <row r="89" spans="3:18" ht="15.75" thickBot="1" x14ac:dyDescent="0.3">
      <c r="C89" s="59">
        <v>5</v>
      </c>
      <c r="D89" s="60" t="s">
        <v>19</v>
      </c>
      <c r="E89" s="60">
        <v>5</v>
      </c>
      <c r="F89" s="61">
        <v>8168.5940000000001</v>
      </c>
      <c r="N89" t="s">
        <v>20</v>
      </c>
      <c r="P89" s="146">
        <v>65188.886299999998</v>
      </c>
      <c r="Q89" s="146">
        <v>149150.8504</v>
      </c>
    </row>
    <row r="90" spans="3:18" ht="15.75" thickBot="1" x14ac:dyDescent="0.3">
      <c r="C90" s="59">
        <v>6</v>
      </c>
      <c r="D90" s="60" t="s">
        <v>19</v>
      </c>
      <c r="E90" s="60">
        <v>6</v>
      </c>
      <c r="F90" s="61">
        <v>4033.21</v>
      </c>
    </row>
    <row r="91" spans="3:18" ht="15.75" thickBot="1" x14ac:dyDescent="0.3">
      <c r="C91" s="59">
        <v>7</v>
      </c>
      <c r="D91" s="60" t="s">
        <v>19</v>
      </c>
      <c r="E91" s="60">
        <v>7</v>
      </c>
      <c r="F91" s="61">
        <v>10175.231</v>
      </c>
    </row>
    <row r="92" spans="3:18" ht="15.75" thickBot="1" x14ac:dyDescent="0.3">
      <c r="C92" s="59">
        <v>8</v>
      </c>
      <c r="D92" s="60" t="s">
        <v>19</v>
      </c>
      <c r="E92" s="60">
        <v>8</v>
      </c>
      <c r="F92" s="61">
        <v>4360.183</v>
      </c>
    </row>
    <row r="93" spans="3:18" ht="15.75" thickBot="1" x14ac:dyDescent="0.3">
      <c r="C93" s="59">
        <v>9</v>
      </c>
      <c r="D93" s="60" t="s">
        <v>19</v>
      </c>
      <c r="E93" s="60">
        <v>9</v>
      </c>
      <c r="F93" s="61">
        <v>25350.53</v>
      </c>
    </row>
    <row r="94" spans="3:18" ht="15.75" thickBot="1" x14ac:dyDescent="0.3">
      <c r="C94" s="59">
        <v>10</v>
      </c>
      <c r="D94" s="60" t="s">
        <v>19</v>
      </c>
      <c r="E94" s="65" t="s">
        <v>53</v>
      </c>
      <c r="F94" s="61">
        <v>10321.49</v>
      </c>
    </row>
    <row r="95" spans="3:18" ht="15.75" thickBot="1" x14ac:dyDescent="0.3">
      <c r="C95" s="59">
        <v>11</v>
      </c>
      <c r="D95" s="60" t="s">
        <v>20</v>
      </c>
      <c r="E95" s="60">
        <v>1</v>
      </c>
      <c r="F95" s="151">
        <v>59870.798999999999</v>
      </c>
    </row>
    <row r="96" spans="3:18" ht="15.75" thickBot="1" x14ac:dyDescent="0.3">
      <c r="C96" s="59">
        <v>12</v>
      </c>
      <c r="D96" s="60" t="s">
        <v>20</v>
      </c>
      <c r="E96" s="60">
        <v>2</v>
      </c>
      <c r="F96" s="61">
        <v>88928.975999999995</v>
      </c>
    </row>
    <row r="97" spans="3:6" ht="15.75" thickBot="1" x14ac:dyDescent="0.3">
      <c r="C97" s="59">
        <v>13</v>
      </c>
      <c r="D97" s="60" t="s">
        <v>20</v>
      </c>
      <c r="E97" s="60">
        <v>3</v>
      </c>
      <c r="F97" s="61">
        <v>10886.968999999999</v>
      </c>
    </row>
    <row r="98" spans="3:6" ht="15.75" thickBot="1" x14ac:dyDescent="0.3">
      <c r="C98" s="59">
        <v>14</v>
      </c>
      <c r="D98" s="60" t="s">
        <v>20</v>
      </c>
      <c r="E98" s="60">
        <v>4</v>
      </c>
      <c r="F98" s="61">
        <v>121984.452</v>
      </c>
    </row>
    <row r="99" spans="3:6" ht="15.75" thickBot="1" x14ac:dyDescent="0.3">
      <c r="C99" s="59">
        <v>15</v>
      </c>
      <c r="D99" s="60" t="s">
        <v>20</v>
      </c>
      <c r="E99" s="60">
        <v>5</v>
      </c>
      <c r="F99" s="61">
        <v>22133.662</v>
      </c>
    </row>
    <row r="100" spans="3:6" ht="15.75" thickBot="1" x14ac:dyDescent="0.3">
      <c r="C100" s="59">
        <v>16</v>
      </c>
      <c r="D100" s="60" t="s">
        <v>20</v>
      </c>
      <c r="E100" s="60">
        <v>6</v>
      </c>
      <c r="F100" s="61">
        <v>31411.036</v>
      </c>
    </row>
    <row r="101" spans="3:6" ht="15.75" thickBot="1" x14ac:dyDescent="0.3">
      <c r="C101" s="59">
        <v>17</v>
      </c>
      <c r="D101" s="60" t="s">
        <v>20</v>
      </c>
      <c r="E101" s="60">
        <v>7</v>
      </c>
      <c r="F101" s="61">
        <v>46324.17</v>
      </c>
    </row>
    <row r="102" spans="3:6" ht="15.75" thickBot="1" x14ac:dyDescent="0.3">
      <c r="C102" s="59">
        <v>18</v>
      </c>
      <c r="D102" s="60" t="s">
        <v>20</v>
      </c>
      <c r="E102" s="60">
        <v>8</v>
      </c>
      <c r="F102" s="61">
        <v>10289.293</v>
      </c>
    </row>
    <row r="103" spans="3:6" ht="15.75" thickBot="1" x14ac:dyDescent="0.3">
      <c r="C103" s="59">
        <v>19</v>
      </c>
      <c r="D103" s="60" t="s">
        <v>20</v>
      </c>
      <c r="E103" s="60">
        <v>9</v>
      </c>
      <c r="F103" s="151">
        <v>62933.834000000003</v>
      </c>
    </row>
    <row r="104" spans="3:6" ht="15.75" thickBot="1" x14ac:dyDescent="0.3">
      <c r="C104" s="59">
        <v>20</v>
      </c>
      <c r="D104" s="60" t="s">
        <v>20</v>
      </c>
      <c r="E104" s="65" t="s">
        <v>53</v>
      </c>
      <c r="F104" s="61">
        <v>42650.027000000002</v>
      </c>
    </row>
  </sheetData>
  <mergeCells count="10">
    <mergeCell ref="C40:C41"/>
    <mergeCell ref="E40:E41"/>
    <mergeCell ref="E63:E64"/>
    <mergeCell ref="E82:E83"/>
    <mergeCell ref="Q4:Q5"/>
    <mergeCell ref="Q17:Q18"/>
    <mergeCell ref="Q31:Q32"/>
    <mergeCell ref="Q47:Q48"/>
    <mergeCell ref="Q68:Q69"/>
    <mergeCell ref="E4:E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45"/>
  <sheetViews>
    <sheetView showGridLines="0" topLeftCell="F80" workbookViewId="0">
      <selection activeCell="K78" sqref="K78"/>
    </sheetView>
  </sheetViews>
  <sheetFormatPr baseColWidth="10" defaultColWidth="11.42578125" defaultRowHeight="12.75" x14ac:dyDescent="0.2"/>
  <cols>
    <col min="1" max="1" width="91.85546875" style="1" customWidth="1"/>
    <col min="2" max="2" width="40.7109375" style="1" bestFit="1" customWidth="1"/>
    <col min="3" max="3" width="42.140625" style="1" bestFit="1" customWidth="1"/>
    <col min="4" max="4" width="25.7109375" style="1" customWidth="1"/>
    <col min="5" max="5" width="28.5703125" style="1" customWidth="1"/>
    <col min="6" max="8" width="25.7109375" style="1" customWidth="1"/>
    <col min="9" max="9" width="16.7109375" style="1" customWidth="1"/>
    <col min="10" max="14" width="11.42578125" style="1"/>
    <col min="15" max="15" width="11.42578125" style="176"/>
    <col min="16" max="16384" width="11.42578125" style="1"/>
  </cols>
  <sheetData>
    <row r="1" spans="1:8" x14ac:dyDescent="0.2">
      <c r="A1" s="1" t="s">
        <v>38</v>
      </c>
    </row>
    <row r="4" spans="1:8" x14ac:dyDescent="0.2">
      <c r="B4" s="510" t="s">
        <v>40</v>
      </c>
      <c r="C4" s="511"/>
    </row>
    <row r="5" spans="1:8" x14ac:dyDescent="0.2">
      <c r="B5" s="15" t="s">
        <v>11</v>
      </c>
      <c r="C5" s="15" t="s">
        <v>12</v>
      </c>
    </row>
    <row r="6" spans="1:8" x14ac:dyDescent="0.2">
      <c r="A6" s="2" t="s">
        <v>0</v>
      </c>
      <c r="B6" s="38">
        <v>52.392812012754277</v>
      </c>
      <c r="C6" s="38">
        <v>34.590796839415006</v>
      </c>
    </row>
    <row r="7" spans="1:8" x14ac:dyDescent="0.2">
      <c r="A7" s="18" t="s">
        <v>39</v>
      </c>
      <c r="B7" s="39">
        <v>84.892126722260443</v>
      </c>
      <c r="C7" s="39">
        <v>82.780450599687171</v>
      </c>
      <c r="D7" s="19"/>
      <c r="E7" s="19"/>
      <c r="F7" s="19"/>
    </row>
    <row r="8" spans="1:8" x14ac:dyDescent="0.2">
      <c r="A8" s="18" t="s">
        <v>4</v>
      </c>
      <c r="B8" s="39">
        <v>69.613620529815705</v>
      </c>
      <c r="C8" s="39">
        <v>57.47937378138888</v>
      </c>
      <c r="D8" s="19"/>
      <c r="E8" s="19"/>
      <c r="F8" s="19"/>
    </row>
    <row r="9" spans="1:8" x14ac:dyDescent="0.2">
      <c r="A9" s="18" t="s">
        <v>5</v>
      </c>
      <c r="B9" s="39">
        <v>55.734373265462601</v>
      </c>
      <c r="C9" s="39">
        <v>52.634182073951656</v>
      </c>
      <c r="D9" s="19"/>
      <c r="E9" s="19"/>
      <c r="F9" s="19"/>
    </row>
    <row r="10" spans="1:8" x14ac:dyDescent="0.2">
      <c r="A10" s="18" t="s">
        <v>6</v>
      </c>
      <c r="B10" s="39">
        <v>41.670574120119724</v>
      </c>
      <c r="C10" s="39">
        <v>37.581147973929014</v>
      </c>
      <c r="D10" s="19"/>
      <c r="E10" s="19"/>
      <c r="F10" s="19"/>
    </row>
    <row r="11" spans="1:8" x14ac:dyDescent="0.2">
      <c r="A11" s="18" t="s">
        <v>7</v>
      </c>
      <c r="B11" s="40">
        <v>60.573991619348206</v>
      </c>
      <c r="C11" s="39">
        <v>52.90793756240344</v>
      </c>
      <c r="D11" s="19"/>
      <c r="E11" s="19"/>
      <c r="F11" s="19"/>
    </row>
    <row r="12" spans="1:8" x14ac:dyDescent="0.2">
      <c r="A12" s="5" t="s">
        <v>37</v>
      </c>
      <c r="B12" s="41">
        <v>63.364343985338316</v>
      </c>
      <c r="C12" s="41">
        <v>58.148593751607528</v>
      </c>
      <c r="D12" s="19"/>
      <c r="E12" s="19"/>
      <c r="F12" s="19"/>
    </row>
    <row r="13" spans="1:8" x14ac:dyDescent="0.2">
      <c r="A13" s="3" t="s">
        <v>44</v>
      </c>
      <c r="B13" s="41">
        <v>64.17</v>
      </c>
      <c r="C13" s="41">
        <v>46.781093324422855</v>
      </c>
      <c r="D13" s="19"/>
      <c r="E13" s="19"/>
      <c r="F13" s="19"/>
    </row>
    <row r="14" spans="1:8" x14ac:dyDescent="0.2">
      <c r="A14" s="43" t="s">
        <v>45</v>
      </c>
      <c r="B14" s="22"/>
      <c r="C14" s="22"/>
      <c r="D14" s="30"/>
      <c r="E14" s="22"/>
      <c r="F14" s="22"/>
      <c r="G14" s="22"/>
      <c r="H14" s="22"/>
    </row>
    <row r="15" spans="1:8" x14ac:dyDescent="0.2">
      <c r="A15" s="21"/>
      <c r="B15" s="22"/>
      <c r="C15" s="22"/>
      <c r="D15" s="30"/>
      <c r="E15" s="22"/>
      <c r="F15" s="22"/>
      <c r="G15" s="22"/>
      <c r="H15" s="22"/>
    </row>
    <row r="16" spans="1:8" x14ac:dyDescent="0.2">
      <c r="A16" s="21"/>
      <c r="B16" s="512" t="s">
        <v>41</v>
      </c>
      <c r="C16" s="513"/>
      <c r="D16" s="512" t="s">
        <v>42</v>
      </c>
      <c r="E16" s="513"/>
      <c r="F16" s="22"/>
    </row>
    <row r="17" spans="1:6" x14ac:dyDescent="0.2">
      <c r="A17" s="21"/>
      <c r="B17" s="33" t="s">
        <v>11</v>
      </c>
      <c r="C17" s="33" t="s">
        <v>12</v>
      </c>
      <c r="D17" s="32" t="s">
        <v>11</v>
      </c>
      <c r="E17" s="32" t="s">
        <v>12</v>
      </c>
      <c r="F17" s="22"/>
    </row>
    <row r="18" spans="1:6" x14ac:dyDescent="0.2">
      <c r="A18" s="31" t="s">
        <v>0</v>
      </c>
      <c r="B18" s="34">
        <v>24.873270513025531</v>
      </c>
      <c r="C18" s="34">
        <v>26.003845638723391</v>
      </c>
      <c r="D18" s="35">
        <v>17.767596398589404</v>
      </c>
      <c r="E18" s="35">
        <v>32.041160731186871</v>
      </c>
      <c r="F18" s="22"/>
    </row>
    <row r="19" spans="1:6" x14ac:dyDescent="0.2">
      <c r="A19" s="18" t="s">
        <v>39</v>
      </c>
      <c r="B19" s="34">
        <v>32.009562046021536</v>
      </c>
      <c r="C19" s="34">
        <v>44.082613228069668</v>
      </c>
      <c r="D19" s="35">
        <v>12.587772430187641</v>
      </c>
      <c r="E19" s="35">
        <v>10.189431170138249</v>
      </c>
      <c r="F19" s="22"/>
    </row>
    <row r="20" spans="1:6" x14ac:dyDescent="0.2">
      <c r="A20" s="18" t="s">
        <v>4</v>
      </c>
      <c r="B20" s="34">
        <v>12.284746280583036</v>
      </c>
      <c r="C20" s="34">
        <v>17.935560601748122</v>
      </c>
      <c r="D20" s="35">
        <v>31.335180822497275</v>
      </c>
      <c r="E20" s="35">
        <v>25.590727489246468</v>
      </c>
      <c r="F20" s="22"/>
    </row>
    <row r="21" spans="1:6" x14ac:dyDescent="0.2">
      <c r="A21" s="18" t="s">
        <v>5</v>
      </c>
      <c r="B21" s="34">
        <v>13.796884684575488</v>
      </c>
      <c r="C21" s="34">
        <v>20.9811321130198</v>
      </c>
      <c r="D21" s="35">
        <v>28.630780789651936</v>
      </c>
      <c r="E21" s="35">
        <v>20.308636901217692</v>
      </c>
      <c r="F21" s="22"/>
    </row>
    <row r="22" spans="1:6" x14ac:dyDescent="0.2">
      <c r="A22" s="18" t="s">
        <v>6</v>
      </c>
      <c r="B22" s="34">
        <v>15.901898953067253</v>
      </c>
      <c r="C22" s="34">
        <v>21.132845928876144</v>
      </c>
      <c r="D22" s="35">
        <v>21.222908029443346</v>
      </c>
      <c r="E22" s="35">
        <v>17.594075353351485</v>
      </c>
    </row>
    <row r="23" spans="1:6" x14ac:dyDescent="0.2">
      <c r="A23" s="18" t="s">
        <v>7</v>
      </c>
      <c r="B23" s="36">
        <v>8.3505694172641718</v>
      </c>
      <c r="C23" s="34">
        <v>19.122682044757639</v>
      </c>
      <c r="D23" s="37">
        <v>31.50693288220689</v>
      </c>
      <c r="E23" s="35">
        <v>9.2834624530673793</v>
      </c>
    </row>
    <row r="24" spans="1:6" x14ac:dyDescent="0.2">
      <c r="A24" s="5" t="s">
        <v>37</v>
      </c>
      <c r="B24" s="156">
        <v>15.440469999999999</v>
      </c>
      <c r="C24" s="156">
        <v>23.298590000000001</v>
      </c>
      <c r="D24" s="157">
        <v>28.413340000000002</v>
      </c>
      <c r="E24" s="157">
        <v>19.762779999999999</v>
      </c>
    </row>
    <row r="25" spans="1:6" x14ac:dyDescent="0.2">
      <c r="A25" s="5" t="s">
        <v>44</v>
      </c>
      <c r="B25" s="156">
        <v>12.580124253635564</v>
      </c>
      <c r="C25" s="156">
        <v>17.62200364568335</v>
      </c>
      <c r="D25" s="157">
        <v>35.617700255577951</v>
      </c>
      <c r="E25" s="157">
        <v>29.49727027073898</v>
      </c>
      <c r="F25" s="22"/>
    </row>
    <row r="26" spans="1:6" x14ac:dyDescent="0.2">
      <c r="A26" s="21"/>
      <c r="B26" s="22"/>
      <c r="C26" s="22"/>
      <c r="D26" s="22"/>
      <c r="E26" s="22"/>
      <c r="F26" s="22"/>
    </row>
    <row r="27" spans="1:6" ht="15" customHeight="1" x14ac:dyDescent="0.2">
      <c r="A27" s="21"/>
      <c r="B27" s="29"/>
      <c r="C27" s="29"/>
      <c r="D27" s="49"/>
      <c r="E27" s="49"/>
      <c r="F27" s="49"/>
    </row>
    <row r="28" spans="1:6" ht="15" customHeight="1" x14ac:dyDescent="0.2">
      <c r="A28" s="21"/>
      <c r="B28" s="514" t="s">
        <v>43</v>
      </c>
      <c r="C28" s="514"/>
      <c r="D28" s="49"/>
      <c r="E28" s="49"/>
      <c r="F28" s="49"/>
    </row>
    <row r="29" spans="1:6" ht="15" customHeight="1" x14ac:dyDescent="0.2">
      <c r="A29" s="21"/>
      <c r="B29" s="15" t="s">
        <v>11</v>
      </c>
      <c r="C29" s="15" t="s">
        <v>12</v>
      </c>
      <c r="D29" s="49"/>
      <c r="E29" s="49"/>
      <c r="F29" s="49"/>
    </row>
    <row r="30" spans="1:6" ht="15" customHeight="1" x14ac:dyDescent="0.2">
      <c r="A30" s="31" t="s">
        <v>0</v>
      </c>
      <c r="B30" s="39">
        <v>97.579313307971901</v>
      </c>
      <c r="C30" s="39">
        <v>90.898718099893244</v>
      </c>
      <c r="D30" s="49"/>
      <c r="E30" s="49"/>
      <c r="F30" s="49"/>
    </row>
    <row r="31" spans="1:6" ht="15" customHeight="1" x14ac:dyDescent="0.2">
      <c r="A31" s="18" t="s">
        <v>39</v>
      </c>
      <c r="B31" s="39">
        <v>88.495354641206859</v>
      </c>
      <c r="C31" s="39">
        <v>72.933372638147873</v>
      </c>
      <c r="D31" s="49"/>
      <c r="E31" s="49"/>
      <c r="F31" s="49"/>
    </row>
    <row r="32" spans="1:6" ht="15" customHeight="1" x14ac:dyDescent="0.2">
      <c r="A32" s="18" t="s">
        <v>4</v>
      </c>
      <c r="B32" s="39">
        <v>87.394065375728545</v>
      </c>
      <c r="C32" s="39">
        <v>68.946660238324071</v>
      </c>
      <c r="D32" s="49"/>
      <c r="E32" s="49"/>
      <c r="F32" s="49"/>
    </row>
    <row r="33" spans="1:10" ht="15" customHeight="1" x14ac:dyDescent="0.2">
      <c r="A33" s="18" t="s">
        <v>5</v>
      </c>
      <c r="B33" s="39">
        <v>97.408067422623986</v>
      </c>
      <c r="C33" s="40">
        <v>85.157290322449441</v>
      </c>
      <c r="D33" s="49"/>
      <c r="E33" s="49"/>
      <c r="F33" s="49"/>
    </row>
    <row r="34" spans="1:10" ht="15" customHeight="1" x14ac:dyDescent="0.2">
      <c r="A34" s="18" t="s">
        <v>6</v>
      </c>
      <c r="B34" s="39">
        <v>98.359535682759528</v>
      </c>
      <c r="C34" s="40">
        <v>85</v>
      </c>
      <c r="D34" s="49"/>
      <c r="E34" s="49"/>
      <c r="F34" s="49"/>
    </row>
    <row r="35" spans="1:10" ht="15" customHeight="1" x14ac:dyDescent="0.2">
      <c r="A35" s="18" t="s">
        <v>7</v>
      </c>
      <c r="B35" s="40">
        <v>87.059589173778647</v>
      </c>
      <c r="C35" s="39">
        <v>65.730139116417888</v>
      </c>
      <c r="D35" s="49"/>
      <c r="E35" s="49"/>
      <c r="F35" s="49"/>
    </row>
    <row r="36" spans="1:10" ht="15" customHeight="1" x14ac:dyDescent="0.2">
      <c r="A36" s="5" t="s">
        <v>37</v>
      </c>
      <c r="B36" s="153">
        <v>91.849854500000006</v>
      </c>
      <c r="C36" s="153">
        <v>73.758308200000002</v>
      </c>
      <c r="D36" s="49"/>
      <c r="E36" s="49"/>
      <c r="F36" s="49"/>
    </row>
    <row r="37" spans="1:10" ht="15" customHeight="1" x14ac:dyDescent="0.2">
      <c r="A37" s="3" t="s">
        <v>44</v>
      </c>
      <c r="B37" s="158">
        <v>84</v>
      </c>
      <c r="C37" s="158">
        <v>62</v>
      </c>
      <c r="D37" s="49"/>
      <c r="E37" s="49"/>
      <c r="F37" s="49"/>
      <c r="G37" s="49"/>
      <c r="H37" s="49"/>
      <c r="I37" s="49"/>
      <c r="J37" s="49"/>
    </row>
    <row r="38" spans="1:10" ht="15" customHeight="1" x14ac:dyDescent="0.2">
      <c r="B38" s="20"/>
      <c r="C38" s="20"/>
      <c r="D38" s="49"/>
      <c r="E38" s="49"/>
      <c r="F38" s="49"/>
      <c r="G38" s="49"/>
      <c r="H38" s="49"/>
      <c r="I38" s="49"/>
      <c r="J38" s="49"/>
    </row>
    <row r="39" spans="1:10" ht="15" customHeight="1" x14ac:dyDescent="0.2">
      <c r="B39" s="20"/>
      <c r="C39" s="20"/>
      <c r="D39" s="20"/>
    </row>
    <row r="40" spans="1:10" ht="15" customHeight="1" x14ac:dyDescent="0.2">
      <c r="B40" s="20"/>
      <c r="C40" s="20"/>
      <c r="D40" s="20"/>
    </row>
    <row r="41" spans="1:10" ht="15" customHeight="1" x14ac:dyDescent="0.2">
      <c r="A41" s="19"/>
      <c r="B41" s="42"/>
      <c r="C41" s="42"/>
      <c r="D41" s="42"/>
    </row>
    <row r="42" spans="1:10" ht="15" customHeight="1" x14ac:dyDescent="0.2">
      <c r="A42" s="19"/>
      <c r="B42" s="514" t="s">
        <v>10</v>
      </c>
      <c r="C42" s="514"/>
    </row>
    <row r="43" spans="1:10" ht="15" customHeight="1" x14ac:dyDescent="0.2">
      <c r="A43" s="19"/>
      <c r="B43" s="15" t="s">
        <v>11</v>
      </c>
      <c r="C43" s="15" t="s">
        <v>12</v>
      </c>
    </row>
    <row r="44" spans="1:10" x14ac:dyDescent="0.2">
      <c r="A44" s="31" t="s">
        <v>0</v>
      </c>
      <c r="B44" s="39">
        <v>23.382319010906315</v>
      </c>
      <c r="C44" s="39">
        <v>21.673360796605284</v>
      </c>
    </row>
    <row r="45" spans="1:10" x14ac:dyDescent="0.2">
      <c r="A45" s="18" t="s">
        <v>39</v>
      </c>
      <c r="B45" s="39">
        <v>3.0061879379605529</v>
      </c>
      <c r="C45" s="39">
        <v>2.8302324812105528</v>
      </c>
    </row>
    <row r="46" spans="1:10" x14ac:dyDescent="0.2">
      <c r="A46" s="18" t="s">
        <v>4</v>
      </c>
      <c r="B46" s="39">
        <v>5.911128402985538</v>
      </c>
      <c r="C46" s="39">
        <v>2.2753710239322973</v>
      </c>
    </row>
    <row r="47" spans="1:10" x14ac:dyDescent="0.2">
      <c r="A47" s="18" t="s">
        <v>5</v>
      </c>
      <c r="B47" s="39">
        <v>7.0934316899782539</v>
      </c>
      <c r="C47" s="39">
        <v>2.1989288973437366</v>
      </c>
    </row>
    <row r="48" spans="1:10" x14ac:dyDescent="0.2">
      <c r="A48" s="18" t="s">
        <v>6</v>
      </c>
      <c r="B48" s="39">
        <v>19.033818602016478</v>
      </c>
      <c r="C48" s="39">
        <v>7.6324595305059324</v>
      </c>
    </row>
    <row r="49" spans="1:8" x14ac:dyDescent="0.2">
      <c r="A49" s="18" t="s">
        <v>7</v>
      </c>
      <c r="B49" s="40">
        <v>0</v>
      </c>
      <c r="C49" s="40">
        <v>0</v>
      </c>
    </row>
    <row r="50" spans="1:8" x14ac:dyDescent="0.2">
      <c r="A50" s="5" t="s">
        <v>37</v>
      </c>
      <c r="B50" s="169">
        <v>8.9204780063493949</v>
      </c>
      <c r="C50" s="169">
        <v>3.4855162207329204</v>
      </c>
    </row>
    <row r="51" spans="1:8" x14ac:dyDescent="0.2">
      <c r="A51" s="48" t="s">
        <v>3</v>
      </c>
      <c r="B51" s="19"/>
      <c r="C51" s="19"/>
      <c r="D51" s="19"/>
    </row>
    <row r="52" spans="1:8" x14ac:dyDescent="0.2">
      <c r="A52" s="17" t="s">
        <v>24</v>
      </c>
    </row>
    <row r="53" spans="1:8" x14ac:dyDescent="0.2">
      <c r="A53" s="1" t="s">
        <v>46</v>
      </c>
    </row>
    <row r="55" spans="1:8" x14ac:dyDescent="0.2">
      <c r="A55" s="1" t="s">
        <v>121</v>
      </c>
    </row>
    <row r="57" spans="1:8" x14ac:dyDescent="0.2">
      <c r="A57" s="6"/>
      <c r="B57" s="47" t="s">
        <v>0</v>
      </c>
      <c r="C57" s="47" t="s">
        <v>39</v>
      </c>
      <c r="D57" s="47" t="s">
        <v>4</v>
      </c>
      <c r="E57" s="47" t="s">
        <v>5</v>
      </c>
      <c r="F57" s="47" t="s">
        <v>6</v>
      </c>
      <c r="G57" s="47" t="s">
        <v>7</v>
      </c>
      <c r="H57" s="62" t="s">
        <v>37</v>
      </c>
    </row>
    <row r="58" spans="1:8" x14ac:dyDescent="0.2">
      <c r="A58" s="24" t="s">
        <v>110</v>
      </c>
      <c r="B58" s="63">
        <v>9</v>
      </c>
      <c r="C58" s="63">
        <v>39</v>
      </c>
      <c r="D58" s="63">
        <v>69</v>
      </c>
      <c r="E58" s="63">
        <v>74</v>
      </c>
      <c r="F58" s="63">
        <v>34</v>
      </c>
      <c r="G58" s="50">
        <v>23</v>
      </c>
      <c r="H58" s="38">
        <f>SUM(B58:G58)</f>
        <v>248</v>
      </c>
    </row>
    <row r="59" spans="1:8" x14ac:dyDescent="0.2">
      <c r="A59" s="24" t="s">
        <v>111</v>
      </c>
      <c r="B59" s="63">
        <v>15</v>
      </c>
      <c r="C59" s="63">
        <v>55</v>
      </c>
      <c r="D59" s="63">
        <v>84</v>
      </c>
      <c r="E59" s="63">
        <v>112</v>
      </c>
      <c r="F59" s="63">
        <v>40</v>
      </c>
      <c r="G59" s="50">
        <v>30</v>
      </c>
      <c r="H59" s="38">
        <f t="shared" ref="H59:H68" si="0">SUM(B59:G59)</f>
        <v>336</v>
      </c>
    </row>
    <row r="60" spans="1:8" x14ac:dyDescent="0.2">
      <c r="A60" s="24" t="s">
        <v>112</v>
      </c>
      <c r="B60" s="63">
        <v>15</v>
      </c>
      <c r="C60" s="63">
        <v>77</v>
      </c>
      <c r="D60" s="63">
        <v>82</v>
      </c>
      <c r="E60" s="63">
        <v>94</v>
      </c>
      <c r="F60" s="63">
        <v>29</v>
      </c>
      <c r="G60" s="50">
        <v>35</v>
      </c>
      <c r="H60" s="38">
        <f t="shared" si="0"/>
        <v>332</v>
      </c>
    </row>
    <row r="61" spans="1:8" x14ac:dyDescent="0.2">
      <c r="A61" s="154" t="s">
        <v>113</v>
      </c>
      <c r="B61" s="155">
        <v>46</v>
      </c>
      <c r="C61" s="63">
        <v>137</v>
      </c>
      <c r="D61" s="63">
        <v>117</v>
      </c>
      <c r="E61" s="63">
        <v>151</v>
      </c>
      <c r="F61" s="63">
        <v>68</v>
      </c>
      <c r="G61" s="50">
        <v>54</v>
      </c>
      <c r="H61" s="38">
        <f t="shared" si="0"/>
        <v>573</v>
      </c>
    </row>
    <row r="62" spans="1:8" x14ac:dyDescent="0.2">
      <c r="A62" s="24" t="s">
        <v>114</v>
      </c>
      <c r="B62" s="63">
        <v>5</v>
      </c>
      <c r="C62" s="63">
        <v>31</v>
      </c>
      <c r="D62" s="63">
        <v>63</v>
      </c>
      <c r="E62" s="63">
        <v>74</v>
      </c>
      <c r="F62" s="63">
        <v>36</v>
      </c>
      <c r="G62" s="50">
        <v>32</v>
      </c>
      <c r="H62" s="38">
        <f t="shared" si="0"/>
        <v>241</v>
      </c>
    </row>
    <row r="63" spans="1:8" x14ac:dyDescent="0.2">
      <c r="A63" s="24" t="s">
        <v>115</v>
      </c>
      <c r="B63" s="63">
        <v>12</v>
      </c>
      <c r="C63" s="63">
        <v>49</v>
      </c>
      <c r="D63" s="63">
        <v>51</v>
      </c>
      <c r="E63" s="63">
        <v>66</v>
      </c>
      <c r="F63" s="63">
        <v>26</v>
      </c>
      <c r="G63" s="50">
        <v>23</v>
      </c>
      <c r="H63" s="38">
        <f t="shared" si="0"/>
        <v>227</v>
      </c>
    </row>
    <row r="64" spans="1:8" x14ac:dyDescent="0.2">
      <c r="A64" s="24" t="s">
        <v>116</v>
      </c>
      <c r="B64" s="63">
        <v>6</v>
      </c>
      <c r="C64" s="63">
        <v>18</v>
      </c>
      <c r="D64" s="63">
        <v>17</v>
      </c>
      <c r="E64" s="63">
        <v>22</v>
      </c>
      <c r="F64" s="63">
        <v>11</v>
      </c>
      <c r="G64" s="50">
        <v>10</v>
      </c>
      <c r="H64" s="38">
        <f t="shared" si="0"/>
        <v>84</v>
      </c>
    </row>
    <row r="65" spans="1:9" x14ac:dyDescent="0.2">
      <c r="A65" s="24" t="s">
        <v>117</v>
      </c>
      <c r="B65" s="63">
        <v>30</v>
      </c>
      <c r="C65" s="63">
        <v>59</v>
      </c>
      <c r="D65" s="63">
        <v>58</v>
      </c>
      <c r="E65" s="63">
        <v>61</v>
      </c>
      <c r="F65" s="63">
        <v>37</v>
      </c>
      <c r="G65" s="50">
        <v>26</v>
      </c>
      <c r="H65" s="38">
        <f t="shared" si="0"/>
        <v>271</v>
      </c>
    </row>
    <row r="66" spans="1:9" x14ac:dyDescent="0.2">
      <c r="A66" s="154" t="s">
        <v>118</v>
      </c>
      <c r="B66" s="155">
        <v>47</v>
      </c>
      <c r="C66" s="63">
        <v>30</v>
      </c>
      <c r="D66" s="63">
        <v>39</v>
      </c>
      <c r="E66" s="63">
        <v>96</v>
      </c>
      <c r="F66" s="63">
        <v>79</v>
      </c>
      <c r="G66" s="50">
        <v>13</v>
      </c>
      <c r="H66" s="38">
        <f t="shared" si="0"/>
        <v>304</v>
      </c>
    </row>
    <row r="67" spans="1:9" x14ac:dyDescent="0.2">
      <c r="A67" s="24" t="s">
        <v>119</v>
      </c>
      <c r="B67" s="63">
        <v>10</v>
      </c>
      <c r="C67" s="63">
        <v>10</v>
      </c>
      <c r="D67" s="63">
        <v>29</v>
      </c>
      <c r="E67" s="63">
        <v>37</v>
      </c>
      <c r="F67" s="63">
        <v>22</v>
      </c>
      <c r="G67" s="50">
        <v>16</v>
      </c>
      <c r="H67" s="38">
        <f t="shared" si="0"/>
        <v>124</v>
      </c>
    </row>
    <row r="68" spans="1:9" x14ac:dyDescent="0.2">
      <c r="A68" s="24" t="s">
        <v>120</v>
      </c>
      <c r="B68" s="63">
        <v>25</v>
      </c>
      <c r="C68" s="63">
        <v>104</v>
      </c>
      <c r="D68" s="63">
        <v>106</v>
      </c>
      <c r="E68" s="63">
        <v>125</v>
      </c>
      <c r="F68" s="63">
        <v>57</v>
      </c>
      <c r="G68" s="50">
        <v>55</v>
      </c>
      <c r="H68" s="38">
        <f t="shared" si="0"/>
        <v>472</v>
      </c>
    </row>
    <row r="69" spans="1:9" x14ac:dyDescent="0.2">
      <c r="A69" s="3" t="s">
        <v>48</v>
      </c>
      <c r="B69" s="170">
        <f t="shared" ref="B69:H69" si="1">SUM(B58:B68)</f>
        <v>220</v>
      </c>
      <c r="C69" s="170">
        <f t="shared" si="1"/>
        <v>609</v>
      </c>
      <c r="D69" s="170">
        <f t="shared" si="1"/>
        <v>715</v>
      </c>
      <c r="E69" s="170">
        <f t="shared" si="1"/>
        <v>912</v>
      </c>
      <c r="F69" s="170">
        <f t="shared" si="1"/>
        <v>439</v>
      </c>
      <c r="G69" s="170">
        <f t="shared" si="1"/>
        <v>317</v>
      </c>
      <c r="H69" s="170">
        <f t="shared" si="1"/>
        <v>3212</v>
      </c>
    </row>
    <row r="70" spans="1:9" x14ac:dyDescent="0.2">
      <c r="A70" s="159"/>
      <c r="B70" s="160"/>
      <c r="C70" s="161"/>
      <c r="D70" s="160"/>
      <c r="E70" s="160"/>
      <c r="F70" s="160"/>
      <c r="G70" s="160"/>
      <c r="H70" s="160"/>
    </row>
    <row r="71" spans="1:9" x14ac:dyDescent="0.2">
      <c r="A71" s="159"/>
      <c r="B71" s="160"/>
      <c r="C71" s="161"/>
      <c r="D71" s="160"/>
      <c r="E71" s="160"/>
      <c r="F71" s="160"/>
      <c r="G71" s="160"/>
      <c r="H71" s="160"/>
    </row>
    <row r="72" spans="1:9" x14ac:dyDescent="0.2">
      <c r="A72" s="6"/>
      <c r="B72" s="47" t="s">
        <v>0</v>
      </c>
      <c r="C72" s="47" t="s">
        <v>39</v>
      </c>
      <c r="D72" s="47" t="s">
        <v>4</v>
      </c>
      <c r="E72" s="47" t="s">
        <v>5</v>
      </c>
      <c r="F72" s="47" t="s">
        <v>6</v>
      </c>
      <c r="G72" s="47" t="s">
        <v>7</v>
      </c>
      <c r="H72" s="168" t="s">
        <v>37</v>
      </c>
      <c r="I72" s="62" t="s">
        <v>37</v>
      </c>
    </row>
    <row r="73" spans="1:9" x14ac:dyDescent="0.2">
      <c r="A73" s="24" t="s">
        <v>110</v>
      </c>
      <c r="B73" s="63">
        <v>9.4045539999999992</v>
      </c>
      <c r="C73" s="63">
        <v>5.4876626662017465</v>
      </c>
      <c r="D73" s="63">
        <v>9.4045539999999992</v>
      </c>
      <c r="E73" s="63">
        <v>5.4208689999999997</v>
      </c>
      <c r="F73" s="63">
        <v>4.9688319999999999</v>
      </c>
      <c r="G73" s="166">
        <v>9.2469249999999992</v>
      </c>
      <c r="H73" s="38">
        <v>6.2903811657903352</v>
      </c>
      <c r="I73" s="38">
        <v>7.4795419799999996</v>
      </c>
    </row>
    <row r="74" spans="1:9" x14ac:dyDescent="0.2">
      <c r="A74" s="24" t="s">
        <v>111</v>
      </c>
      <c r="B74" s="63">
        <v>14.526994999999999</v>
      </c>
      <c r="C74" s="63">
        <v>12.144865297301488</v>
      </c>
      <c r="D74" s="63">
        <v>14.526994999999999</v>
      </c>
      <c r="E74" s="63">
        <v>11.703646000000001</v>
      </c>
      <c r="F74" s="63">
        <v>8.5660729999999994</v>
      </c>
      <c r="G74" s="166">
        <v>12.366147</v>
      </c>
      <c r="H74" s="38">
        <v>11.246711361132945</v>
      </c>
      <c r="I74" s="38">
        <v>11.9907918</v>
      </c>
    </row>
    <row r="75" spans="1:9" x14ac:dyDescent="0.2">
      <c r="A75" s="24" t="s">
        <v>112</v>
      </c>
      <c r="B75" s="63">
        <v>14.020013000000001</v>
      </c>
      <c r="C75" s="63">
        <v>6.4466107691169752</v>
      </c>
      <c r="D75" s="63">
        <v>14.020013000000001</v>
      </c>
      <c r="E75" s="63">
        <v>13.893162</v>
      </c>
      <c r="F75" s="63">
        <v>9.5162720000000007</v>
      </c>
      <c r="G75" s="166">
        <v>13.315495</v>
      </c>
      <c r="H75" s="38">
        <v>11.663030878989954</v>
      </c>
      <c r="I75" s="38">
        <v>13.359598</v>
      </c>
    </row>
    <row r="76" spans="1:9" x14ac:dyDescent="0.2">
      <c r="A76" s="154" t="s">
        <v>113</v>
      </c>
      <c r="B76" s="155">
        <v>13.229602</v>
      </c>
      <c r="C76" s="63">
        <v>23.038253002027282</v>
      </c>
      <c r="D76" s="63">
        <v>13.229602</v>
      </c>
      <c r="E76" s="63">
        <v>14.768119</v>
      </c>
      <c r="F76" s="63">
        <v>15.462113</v>
      </c>
      <c r="G76" s="166">
        <v>16.801856999999998</v>
      </c>
      <c r="H76" s="38">
        <v>16.806421605051305</v>
      </c>
      <c r="I76" s="38">
        <v>10.835065999999999</v>
      </c>
    </row>
    <row r="77" spans="1:9" x14ac:dyDescent="0.2">
      <c r="A77" s="24" t="s">
        <v>114</v>
      </c>
      <c r="B77" s="63">
        <v>9.1909069999999993</v>
      </c>
      <c r="C77" s="63">
        <v>7.0267405768013536</v>
      </c>
      <c r="D77" s="63">
        <v>9.1909069999999993</v>
      </c>
      <c r="E77" s="63">
        <v>7.7428910000000002</v>
      </c>
      <c r="F77" s="63">
        <v>6.0736210000000002</v>
      </c>
      <c r="G77" s="166">
        <v>6.501398</v>
      </c>
      <c r="H77" s="38">
        <v>7.2589329463102619</v>
      </c>
      <c r="I77" s="38">
        <v>7.4332949800000003</v>
      </c>
    </row>
    <row r="78" spans="1:9" x14ac:dyDescent="0.2">
      <c r="A78" s="24" t="s">
        <v>115</v>
      </c>
      <c r="B78" s="63">
        <v>6.6462279999999998</v>
      </c>
      <c r="C78" s="63">
        <v>7.2465750930691915</v>
      </c>
      <c r="D78" s="63">
        <v>6.6462279999999998</v>
      </c>
      <c r="E78" s="63">
        <v>5.1726270000000003</v>
      </c>
      <c r="F78" s="63">
        <v>2.9419840000000002</v>
      </c>
      <c r="G78" s="166">
        <v>6.5757690000000002</v>
      </c>
      <c r="H78" s="38">
        <v>5.219524740426964</v>
      </c>
      <c r="I78" s="38">
        <v>8.7658936999999995</v>
      </c>
    </row>
    <row r="79" spans="1:9" x14ac:dyDescent="0.2">
      <c r="A79" s="24" t="s">
        <v>116</v>
      </c>
      <c r="B79" s="63">
        <v>3.6700010000000001</v>
      </c>
      <c r="C79" s="63">
        <v>7.2465750930691915</v>
      </c>
      <c r="D79" s="63">
        <v>3.6700010000000001</v>
      </c>
      <c r="E79" s="63">
        <v>1.960885</v>
      </c>
      <c r="F79" s="63">
        <v>1.843996</v>
      </c>
      <c r="G79" s="166">
        <v>1.3595539999999999</v>
      </c>
      <c r="H79" s="38">
        <v>5.219524740426964</v>
      </c>
      <c r="I79" s="38">
        <v>7.0366958000000004</v>
      </c>
    </row>
    <row r="80" spans="1:9" x14ac:dyDescent="0.2">
      <c r="A80" s="24" t="s">
        <v>117</v>
      </c>
      <c r="B80" s="63">
        <v>5.7813280000000002</v>
      </c>
      <c r="C80" s="63">
        <v>7.2465750930691915</v>
      </c>
      <c r="D80" s="63">
        <v>5.7813280000000002</v>
      </c>
      <c r="E80" s="63">
        <v>6.4832609999999997</v>
      </c>
      <c r="F80" s="63">
        <v>5.9443419999999998</v>
      </c>
      <c r="G80" s="166">
        <v>9.8910750000000007</v>
      </c>
      <c r="H80" s="38">
        <v>5.219524740426964</v>
      </c>
      <c r="I80" s="38">
        <v>10.077553</v>
      </c>
    </row>
    <row r="81" spans="1:22" x14ac:dyDescent="0.2">
      <c r="A81" s="154" t="s">
        <v>118</v>
      </c>
      <c r="B81" s="155">
        <v>9.3486840000000004</v>
      </c>
      <c r="C81" s="63">
        <v>12.542238801992148</v>
      </c>
      <c r="D81" s="63">
        <v>9.3486840000000004</v>
      </c>
      <c r="E81" s="63">
        <v>21.698256000000001</v>
      </c>
      <c r="F81" s="63">
        <v>34.636736999999997</v>
      </c>
      <c r="G81" s="166">
        <v>5.4461170000000001</v>
      </c>
      <c r="H81" s="38">
        <v>19.103155539985185</v>
      </c>
      <c r="I81" s="38">
        <v>5.3843841000000001</v>
      </c>
    </row>
    <row r="82" spans="1:22" x14ac:dyDescent="0.2">
      <c r="A82" s="24" t="s">
        <v>119</v>
      </c>
      <c r="B82" s="63">
        <v>4.076416</v>
      </c>
      <c r="C82" s="63">
        <v>1.9535749374183311</v>
      </c>
      <c r="D82" s="63">
        <v>4.076416</v>
      </c>
      <c r="E82" s="63">
        <v>3.0173269999999999</v>
      </c>
      <c r="F82" s="63">
        <v>2.042802</v>
      </c>
      <c r="G82" s="166">
        <v>4.0685229999999999</v>
      </c>
      <c r="H82" s="38">
        <v>2.8957485515940564</v>
      </c>
      <c r="I82" s="38">
        <v>6.5432009999999998</v>
      </c>
    </row>
    <row r="83" spans="1:22" x14ac:dyDescent="0.2">
      <c r="A83" s="24" t="s">
        <v>120</v>
      </c>
      <c r="B83" s="63">
        <v>10.105271</v>
      </c>
      <c r="C83" s="63">
        <v>9.6203286699330928</v>
      </c>
      <c r="D83" s="63">
        <v>10.105271</v>
      </c>
      <c r="E83" s="63">
        <v>8.1389569999999996</v>
      </c>
      <c r="F83" s="63">
        <v>8.003228</v>
      </c>
      <c r="G83" s="166">
        <v>14.427139</v>
      </c>
      <c r="H83" s="38">
        <v>9.0770437298650481</v>
      </c>
      <c r="I83" s="38">
        <v>11.09398</v>
      </c>
    </row>
    <row r="84" spans="1:22" x14ac:dyDescent="0.2">
      <c r="A84" s="3" t="s">
        <v>48</v>
      </c>
      <c r="B84" s="38">
        <v>100</v>
      </c>
      <c r="C84" s="38">
        <v>100</v>
      </c>
      <c r="D84" s="38">
        <v>100</v>
      </c>
      <c r="E84" s="38">
        <v>100</v>
      </c>
      <c r="F84" s="38">
        <v>100</v>
      </c>
      <c r="G84" s="38">
        <v>100</v>
      </c>
      <c r="H84" s="38">
        <v>100</v>
      </c>
      <c r="I84" s="38">
        <v>100</v>
      </c>
    </row>
    <row r="85" spans="1:22" x14ac:dyDescent="0.2">
      <c r="A85" s="159"/>
      <c r="B85" s="160"/>
      <c r="C85" s="161"/>
      <c r="D85" s="160"/>
      <c r="E85" s="160"/>
      <c r="F85" s="160"/>
      <c r="G85" s="160"/>
      <c r="H85" s="160"/>
    </row>
    <row r="89" spans="1:22" ht="75" customHeight="1" x14ac:dyDescent="0.2">
      <c r="H89" s="509" t="s">
        <v>128</v>
      </c>
      <c r="I89" s="509"/>
      <c r="J89" s="509"/>
      <c r="K89" s="509"/>
      <c r="L89" s="509"/>
      <c r="M89" s="509"/>
      <c r="N89" s="509"/>
      <c r="O89" s="177"/>
      <c r="P89" s="167"/>
      <c r="Q89" s="167"/>
    </row>
    <row r="90" spans="1:22" ht="15" customHeight="1" x14ac:dyDescent="0.2">
      <c r="B90" s="510" t="s">
        <v>54</v>
      </c>
      <c r="C90" s="511"/>
      <c r="D90" s="510" t="s">
        <v>51</v>
      </c>
      <c r="E90" s="511"/>
      <c r="H90" s="171">
        <v>33</v>
      </c>
      <c r="I90" s="1">
        <v>0</v>
      </c>
      <c r="J90" s="1">
        <v>0</v>
      </c>
      <c r="K90" s="1">
        <f>VLOOKUP($H90,E$123:F$133,2,FALSE)</f>
        <v>4498.4129999999996</v>
      </c>
      <c r="L90" s="1">
        <v>0</v>
      </c>
      <c r="M90" s="173">
        <f>SUM(I90:L90)</f>
        <v>4498.4129999999996</v>
      </c>
      <c r="N90" s="172">
        <f>M90*100/SUM(M$90:M$100)</f>
        <v>5.4876626662017465</v>
      </c>
      <c r="O90" s="177"/>
      <c r="P90" s="167">
        <f>VLOOKUP($H90,Fam_metiers!$E$6:$F$16,2,FALSE)</f>
        <v>15304.901</v>
      </c>
      <c r="Q90" s="167">
        <f>VLOOKUP($H90,Fam_metiers!E$22:F$32,2,FALSE)</f>
        <v>9411.8960000000006</v>
      </c>
      <c r="R90" s="167">
        <f>VLOOKUP($H90,Fam_metiers!E$39:F$49,2,FALSE)</f>
        <v>4383.7830000000004</v>
      </c>
      <c r="S90" s="167">
        <f>VLOOKUP($H90,Fam_metiers!E$55:F$65,2,FALSE)</f>
        <v>3911.3434999999999</v>
      </c>
      <c r="T90" s="167">
        <f>VLOOKUP($H90,Fam_metiers!M$10:N$20,2,FALSE)</f>
        <v>413.52280000000002</v>
      </c>
      <c r="U90" s="173">
        <f>SUM(M90,P90:T90)</f>
        <v>37923.859300000004</v>
      </c>
      <c r="V90" s="172">
        <f>U90*100/SUM(U$90:U$100)</f>
        <v>6.2903811657903352</v>
      </c>
    </row>
    <row r="91" spans="1:22" ht="15" customHeight="1" x14ac:dyDescent="0.2">
      <c r="B91" s="15" t="s">
        <v>11</v>
      </c>
      <c r="C91" s="15" t="s">
        <v>12</v>
      </c>
      <c r="D91" s="15" t="s">
        <v>11</v>
      </c>
      <c r="E91" s="15" t="s">
        <v>12</v>
      </c>
      <c r="H91" s="171" t="s">
        <v>123</v>
      </c>
      <c r="I91" s="1">
        <v>0</v>
      </c>
      <c r="J91" s="1">
        <f t="shared" ref="J91:J98" si="2">VLOOKUP(H91,E$112:F$117,2,FALSE)</f>
        <v>431.19740000000002</v>
      </c>
      <c r="K91" s="1">
        <f t="shared" ref="K91:K100" si="3">VLOOKUP($H91,E$123:F$133,2,FALSE)</f>
        <v>9524.3379999999997</v>
      </c>
      <c r="L91" s="1">
        <v>0</v>
      </c>
      <c r="M91" s="173">
        <f t="shared" ref="M91:M100" si="4">SUM(I91:L91)</f>
        <v>9955.5354000000007</v>
      </c>
      <c r="N91" s="172">
        <f t="shared" ref="N91:N100" si="5">M91*100/SUM(M$90:M$100)</f>
        <v>12.144865297301488</v>
      </c>
      <c r="O91" s="177"/>
      <c r="P91" s="167">
        <f>VLOOKUP($H91,Fam_metiers!$E$6:$F$16,2,FALSE)</f>
        <v>23641.123</v>
      </c>
      <c r="Q91" s="167">
        <f>VLOOKUP($H91,Fam_metiers!E$22:F$32,2,FALSE)</f>
        <v>20320.266</v>
      </c>
      <c r="R91" s="167">
        <f>VLOOKUP($H91,Fam_metiers!E$39:F$49,2,FALSE)</f>
        <v>7557.4709999999995</v>
      </c>
      <c r="S91" s="167">
        <f>VLOOKUP($H91,Fam_metiers!E$55:F$65,2,FALSE)</f>
        <v>5230.7389999999996</v>
      </c>
      <c r="T91" s="167">
        <f>VLOOKUP($H91,Fam_metiers!M$10:N$20,2,FALSE)</f>
        <v>1099.7709</v>
      </c>
      <c r="U91" s="173">
        <f t="shared" ref="U91:U100" si="6">SUM(M91,P91:T91)</f>
        <v>67804.905299999999</v>
      </c>
      <c r="V91" s="172">
        <f t="shared" ref="V91:V100" si="7">U91*100/SUM(U$90:U$100)</f>
        <v>11.246711361132945</v>
      </c>
    </row>
    <row r="92" spans="1:22" ht="15" customHeight="1" x14ac:dyDescent="0.2">
      <c r="A92" s="2" t="s">
        <v>0</v>
      </c>
      <c r="B92" s="152">
        <v>2.7124079999999999</v>
      </c>
      <c r="C92" s="152">
        <v>7.9951429999999997</v>
      </c>
      <c r="D92" s="152">
        <v>13.167033</v>
      </c>
      <c r="E92" s="152">
        <v>11.186945</v>
      </c>
      <c r="H92" s="171">
        <v>42</v>
      </c>
      <c r="I92" s="1">
        <f>VLOOKUP(H92,E$107:F$107,2,FALSE)</f>
        <v>511.09710000000001</v>
      </c>
      <c r="J92" s="1">
        <f t="shared" si="2"/>
        <v>511.09710000000001</v>
      </c>
      <c r="K92" s="1">
        <f t="shared" si="3"/>
        <v>3984.0540000000001</v>
      </c>
      <c r="L92" s="1">
        <f t="shared" ref="L92:L100" si="8">VLOOKUP($H92,E$140:F$145,2,FALSE)</f>
        <v>278.24529999999999</v>
      </c>
      <c r="M92" s="173">
        <f t="shared" si="4"/>
        <v>5284.4934999999996</v>
      </c>
      <c r="N92" s="172">
        <f t="shared" si="5"/>
        <v>6.4466107691169752</v>
      </c>
      <c r="O92" s="177"/>
      <c r="P92" s="167">
        <f>VLOOKUP($H92,Fam_metiers!$E$6:$F$16,2,FALSE)</f>
        <v>22816.063999999998</v>
      </c>
      <c r="Q92" s="167">
        <f>VLOOKUP($H92,Fam_metiers!E$22:F$32,2,FALSE)</f>
        <v>24121.777999999998</v>
      </c>
      <c r="R92" s="167">
        <f>VLOOKUP($H92,Fam_metiers!E$39:F$49,2,FALSE)</f>
        <v>8395.7900000000009</v>
      </c>
      <c r="S92" s="167">
        <f>VLOOKUP($H92,Fam_metiers!E$55:F$65,2,FALSE)</f>
        <v>5632.3023999999996</v>
      </c>
      <c r="T92" s="167">
        <f>VLOOKUP($H92,Fam_metiers!M$10:N$20,2,FALSE)</f>
        <v>4064.4115999999999</v>
      </c>
      <c r="U92" s="173">
        <f t="shared" si="6"/>
        <v>70314.839500000002</v>
      </c>
      <c r="V92" s="172">
        <f t="shared" si="7"/>
        <v>11.663030878989954</v>
      </c>
    </row>
    <row r="93" spans="1:22" ht="15" customHeight="1" x14ac:dyDescent="0.2">
      <c r="A93" s="18" t="s">
        <v>39</v>
      </c>
      <c r="B93" s="39">
        <v>2.2772234586523572</v>
      </c>
      <c r="C93" s="39">
        <v>7.501970740621803</v>
      </c>
      <c r="D93" s="39">
        <v>8.9338571395268538</v>
      </c>
      <c r="E93" s="39">
        <v>12.11891427344745</v>
      </c>
      <c r="H93" s="171">
        <v>43</v>
      </c>
      <c r="I93" s="1">
        <v>0</v>
      </c>
      <c r="J93" s="1">
        <f t="shared" si="2"/>
        <v>2491.6588000000002</v>
      </c>
      <c r="K93" s="1">
        <f t="shared" si="3"/>
        <v>12794.794</v>
      </c>
      <c r="L93" s="1">
        <f t="shared" si="8"/>
        <v>3598.7417</v>
      </c>
      <c r="M93" s="173">
        <f t="shared" si="4"/>
        <v>18885.194499999998</v>
      </c>
      <c r="N93" s="172">
        <f t="shared" si="5"/>
        <v>23.038253002027282</v>
      </c>
      <c r="O93" s="177"/>
      <c r="P93" s="167">
        <f>VLOOKUP($H93,Fam_metiers!$E$6:$F$16,2,FALSE)</f>
        <v>21529.756000000001</v>
      </c>
      <c r="Q93" s="167">
        <f>VLOOKUP($H93,Fam_metiers!E$22:F$32,2,FALSE)</f>
        <v>25640.906999999999</v>
      </c>
      <c r="R93" s="167">
        <f>VLOOKUP($H93,Fam_metiers!E$39:F$49,2,FALSE)</f>
        <v>13641.545</v>
      </c>
      <c r="S93" s="167">
        <f>VLOOKUP($H93,Fam_metiers!E$55:F$65,2,FALSE)</f>
        <v>7106.9935999999998</v>
      </c>
      <c r="T93" s="167">
        <f>VLOOKUP($H93,Fam_metiers!M$10:N$20,2,FALSE)</f>
        <v>14519.2521</v>
      </c>
      <c r="U93" s="173">
        <f t="shared" si="6"/>
        <v>101323.6482</v>
      </c>
      <c r="V93" s="172">
        <f t="shared" si="7"/>
        <v>16.806421605051305</v>
      </c>
    </row>
    <row r="94" spans="1:22" ht="15" customHeight="1" x14ac:dyDescent="0.2">
      <c r="A94" s="18" t="s">
        <v>4</v>
      </c>
      <c r="B94" s="39">
        <v>4.2753667731520411</v>
      </c>
      <c r="C94" s="39">
        <v>7.7281950912180601</v>
      </c>
      <c r="D94" s="39">
        <v>8.8975694213214371</v>
      </c>
      <c r="E94" s="39">
        <v>11.135194242515269</v>
      </c>
      <c r="H94" s="171">
        <v>45</v>
      </c>
      <c r="I94" s="1">
        <v>0</v>
      </c>
      <c r="J94" s="1">
        <v>0</v>
      </c>
      <c r="K94" s="1">
        <f t="shared" si="3"/>
        <v>5412.3959999999997</v>
      </c>
      <c r="L94" s="1">
        <f t="shared" si="8"/>
        <v>347.64850000000001</v>
      </c>
      <c r="M94" s="173">
        <f t="shared" si="4"/>
        <v>5760.0445</v>
      </c>
      <c r="N94" s="172">
        <f t="shared" si="5"/>
        <v>7.0267405768013536</v>
      </c>
      <c r="O94" s="177"/>
      <c r="P94" s="167">
        <f>VLOOKUP($H94,Fam_metiers!$E$6:$F$16,2,FALSE)</f>
        <v>14957.213</v>
      </c>
      <c r="Q94" s="167">
        <f>VLOOKUP($H94,Fam_metiers!E$22:F$32,2,FALSE)</f>
        <v>13443.468999999999</v>
      </c>
      <c r="R94" s="167">
        <f>VLOOKUP($H94,Fam_metiers!E$39:F$49,2,FALSE)</f>
        <v>5358.49</v>
      </c>
      <c r="S94" s="167">
        <f>VLOOKUP($H94,Fam_metiers!E$55:F$65,2,FALSE)</f>
        <v>2750.0169999999998</v>
      </c>
      <c r="T94" s="167">
        <f>VLOOKUP($H94,Fam_metiers!M$10:N$20,2,FALSE)</f>
        <v>1493.8938000000001</v>
      </c>
      <c r="U94" s="173">
        <f t="shared" si="6"/>
        <v>43763.127299999993</v>
      </c>
      <c r="V94" s="172">
        <f t="shared" si="7"/>
        <v>7.2589329463102619</v>
      </c>
    </row>
    <row r="95" spans="1:22" ht="15" customHeight="1" x14ac:dyDescent="0.2">
      <c r="A95" s="18" t="s">
        <v>5</v>
      </c>
      <c r="B95" s="39">
        <v>3.3516180000000002</v>
      </c>
      <c r="C95" s="39">
        <v>6.7486560000000004</v>
      </c>
      <c r="D95" s="39">
        <v>7.5873010000000001</v>
      </c>
      <c r="E95" s="39">
        <v>7.8063609999999999</v>
      </c>
      <c r="H95" s="171" t="s">
        <v>124</v>
      </c>
      <c r="I95" s="1">
        <v>0</v>
      </c>
      <c r="J95" s="1">
        <f t="shared" si="2"/>
        <v>328.2149</v>
      </c>
      <c r="K95" s="1">
        <f t="shared" si="3"/>
        <v>5612.0349999999999</v>
      </c>
      <c r="L95" s="1">
        <v>0</v>
      </c>
      <c r="M95" s="173">
        <f t="shared" si="4"/>
        <v>5940.2498999999998</v>
      </c>
      <c r="N95" s="172">
        <f t="shared" si="5"/>
        <v>7.2465750930691915</v>
      </c>
      <c r="O95" s="177"/>
      <c r="P95" s="167">
        <f>VLOOKUP($H95,Fam_metiers!$E$6:$F$16,2,FALSE)</f>
        <v>10816.022000000001</v>
      </c>
      <c r="Q95" s="167">
        <f>VLOOKUP($H95,Fam_metiers!E$22:F$32,2,FALSE)</f>
        <v>8980.89</v>
      </c>
      <c r="R95" s="167">
        <f>VLOOKUP($H95,Fam_metiers!E$39:F$49,2,FALSE)</f>
        <v>2595.5830000000001</v>
      </c>
      <c r="S95" s="167">
        <f>VLOOKUP($H95,Fam_metiers!E$55:F$65,2,FALSE)</f>
        <v>2781.4753000000001</v>
      </c>
      <c r="T95" s="167">
        <f>VLOOKUP($H95,Fam_metiers!M$10:N$20,2,FALSE)</f>
        <v>353.59019999999998</v>
      </c>
      <c r="U95" s="173">
        <f t="shared" si="6"/>
        <v>31467.810399999995</v>
      </c>
      <c r="V95" s="172">
        <f t="shared" si="7"/>
        <v>5.219524740426964</v>
      </c>
    </row>
    <row r="96" spans="1:22" ht="15" customHeight="1" x14ac:dyDescent="0.2">
      <c r="A96" s="18" t="s">
        <v>6</v>
      </c>
      <c r="B96" s="39">
        <v>2.2784179999999998</v>
      </c>
      <c r="C96" s="39">
        <v>6.8239599999999996</v>
      </c>
      <c r="D96" s="39">
        <v>9.6349350000000005</v>
      </c>
      <c r="E96" s="39">
        <v>7.1066630000000002</v>
      </c>
      <c r="H96" s="171" t="s">
        <v>124</v>
      </c>
      <c r="I96" s="1">
        <v>0</v>
      </c>
      <c r="J96" s="1">
        <f t="shared" si="2"/>
        <v>328.2149</v>
      </c>
      <c r="K96" s="1">
        <f t="shared" si="3"/>
        <v>5612.0349999999999</v>
      </c>
      <c r="L96" s="1">
        <v>0</v>
      </c>
      <c r="M96" s="173">
        <f t="shared" si="4"/>
        <v>5940.2498999999998</v>
      </c>
      <c r="N96" s="172">
        <f t="shared" si="5"/>
        <v>7.2465750930691915</v>
      </c>
      <c r="O96" s="177"/>
      <c r="P96" s="167">
        <f>VLOOKUP($H96,Fam_metiers!$E$6:$F$16,2,FALSE)</f>
        <v>10816.022000000001</v>
      </c>
      <c r="Q96" s="167">
        <f>VLOOKUP($H96,Fam_metiers!E$22:F$32,2,FALSE)</f>
        <v>8980.89</v>
      </c>
      <c r="R96" s="167">
        <f>VLOOKUP($H96,Fam_metiers!E$39:F$49,2,FALSE)</f>
        <v>2595.5830000000001</v>
      </c>
      <c r="S96" s="167">
        <f>VLOOKUP($H96,Fam_metiers!E$55:F$65,2,FALSE)</f>
        <v>2781.4753000000001</v>
      </c>
      <c r="T96" s="167">
        <f>VLOOKUP($H96,Fam_metiers!M$10:N$20,2,FALSE)</f>
        <v>353.59019999999998</v>
      </c>
      <c r="U96" s="173">
        <f t="shared" si="6"/>
        <v>31467.810399999995</v>
      </c>
      <c r="V96" s="172">
        <f t="shared" si="7"/>
        <v>5.219524740426964</v>
      </c>
    </row>
    <row r="97" spans="1:22" ht="15" customHeight="1" x14ac:dyDescent="0.2">
      <c r="A97" s="18" t="s">
        <v>7</v>
      </c>
      <c r="B97" s="40">
        <v>11.214051</v>
      </c>
      <c r="C97" s="39">
        <v>17.791865999999999</v>
      </c>
      <c r="D97" s="40">
        <v>14.273206</v>
      </c>
      <c r="E97" s="39">
        <v>14.662471</v>
      </c>
      <c r="H97" s="171" t="s">
        <v>124</v>
      </c>
      <c r="I97" s="1">
        <v>0</v>
      </c>
      <c r="J97" s="1">
        <f t="shared" si="2"/>
        <v>328.2149</v>
      </c>
      <c r="K97" s="1">
        <f t="shared" si="3"/>
        <v>5612.0349999999999</v>
      </c>
      <c r="L97" s="1">
        <v>0</v>
      </c>
      <c r="M97" s="173">
        <f t="shared" si="4"/>
        <v>5940.2498999999998</v>
      </c>
      <c r="N97" s="172">
        <f t="shared" si="5"/>
        <v>7.2465750930691915</v>
      </c>
      <c r="O97" s="177"/>
      <c r="P97" s="167">
        <f>VLOOKUP($H97,Fam_metiers!$E$6:$F$16,2,FALSE)</f>
        <v>10816.022000000001</v>
      </c>
      <c r="Q97" s="167">
        <f>VLOOKUP($H97,Fam_metiers!E$22:F$32,2,FALSE)</f>
        <v>8980.89</v>
      </c>
      <c r="R97" s="167">
        <f>VLOOKUP($H97,Fam_metiers!E$39:F$49,2,FALSE)</f>
        <v>2595.5830000000001</v>
      </c>
      <c r="S97" s="167">
        <f>VLOOKUP($H97,Fam_metiers!E$55:F$65,2,FALSE)</f>
        <v>2781.4753000000001</v>
      </c>
      <c r="T97" s="167">
        <f>VLOOKUP($H97,Fam_metiers!M$10:N$20,2,FALSE)</f>
        <v>353.59019999999998</v>
      </c>
      <c r="U97" s="173">
        <f t="shared" si="6"/>
        <v>31467.810399999995</v>
      </c>
      <c r="V97" s="172">
        <f t="shared" si="7"/>
        <v>5.219524740426964</v>
      </c>
    </row>
    <row r="98" spans="1:22" ht="15" customHeight="1" x14ac:dyDescent="0.2">
      <c r="A98" s="5" t="s">
        <v>37</v>
      </c>
      <c r="B98" s="153">
        <v>4.0912899999999999</v>
      </c>
      <c r="C98" s="153">
        <v>8.26328</v>
      </c>
      <c r="D98" s="153">
        <v>8.8610220000000002</v>
      </c>
      <c r="E98" s="153">
        <v>9.6882669999999997</v>
      </c>
      <c r="H98" s="171">
        <v>53</v>
      </c>
      <c r="I98" s="1">
        <v>0</v>
      </c>
      <c r="J98" s="1">
        <f t="shared" si="2"/>
        <v>659.75890000000004</v>
      </c>
      <c r="K98" s="1">
        <f t="shared" si="3"/>
        <v>6436.4610000000002</v>
      </c>
      <c r="L98" s="1">
        <f t="shared" si="8"/>
        <v>3185.0553</v>
      </c>
      <c r="M98" s="173">
        <f t="shared" si="4"/>
        <v>10281.2752</v>
      </c>
      <c r="N98" s="172">
        <f t="shared" si="5"/>
        <v>12.542238801992148</v>
      </c>
      <c r="O98" s="177"/>
      <c r="P98" s="167">
        <f>VLOOKUP($H98,Fam_metiers!$E$6:$F$16,2,FALSE)</f>
        <v>15213.977999999999</v>
      </c>
      <c r="Q98" s="167">
        <f>VLOOKUP($H98,Fam_metiers!E$22:F$32,2,FALSE)</f>
        <v>37673.247000000003</v>
      </c>
      <c r="R98" s="167">
        <f>VLOOKUP($H98,Fam_metiers!E$39:F$49,2,FALSE)</f>
        <v>30558.475999999999</v>
      </c>
      <c r="S98" s="167">
        <f>VLOOKUP($H98,Fam_metiers!E$55:F$65,2,FALSE)</f>
        <v>2303.6453000000001</v>
      </c>
      <c r="T98" s="167">
        <f>VLOOKUP($H98,Fam_metiers!M$10:N$20,2,FALSE)</f>
        <v>19139.725699999999</v>
      </c>
      <c r="U98" s="173">
        <f t="shared" si="6"/>
        <v>115170.3472</v>
      </c>
      <c r="V98" s="172">
        <f t="shared" si="7"/>
        <v>19.103155539985185</v>
      </c>
    </row>
    <row r="99" spans="1:22" ht="15" customHeight="1" x14ac:dyDescent="0.2">
      <c r="A99" s="3" t="s">
        <v>44</v>
      </c>
      <c r="B99" s="153">
        <v>6.827136825574601</v>
      </c>
      <c r="C99" s="153">
        <v>11.142025370945467</v>
      </c>
      <c r="D99" s="153">
        <v>8.5606332710491326</v>
      </c>
      <c r="E99" s="153">
        <v>9.129306309978876</v>
      </c>
      <c r="H99" s="171">
        <v>6</v>
      </c>
      <c r="I99" s="1">
        <v>0</v>
      </c>
      <c r="J99" s="1">
        <v>0</v>
      </c>
      <c r="K99" s="1">
        <f t="shared" si="3"/>
        <v>1601.4079999999999</v>
      </c>
      <c r="L99" s="1">
        <v>0</v>
      </c>
      <c r="M99" s="173">
        <f t="shared" si="4"/>
        <v>1601.4079999999999</v>
      </c>
      <c r="N99" s="172">
        <f t="shared" si="5"/>
        <v>1.9535749374183311</v>
      </c>
      <c r="O99" s="177"/>
      <c r="P99" s="167">
        <f>VLOOKUP($H99,Fam_metiers!$E$6:$F$16,2,FALSE)</f>
        <v>6633.9290000000001</v>
      </c>
      <c r="Q99" s="167">
        <f>VLOOKUP($H99,Fam_metiers!E$22:F$32,2,FALSE)</f>
        <v>5238.7849999999999</v>
      </c>
      <c r="R99" s="167">
        <f>VLOOKUP($H99,Fam_metiers!E$39:F$49,2,FALSE)</f>
        <v>1802.2739999999999</v>
      </c>
      <c r="S99" s="167">
        <f>VLOOKUP($H99,Fam_metiers!E$55:F$65,2,FALSE)</f>
        <v>1720.9386999999999</v>
      </c>
      <c r="T99" s="167">
        <f>VLOOKUP($H99,Fam_metiers!M$10:N$20,2,FALSE)</f>
        <v>460.74259999999998</v>
      </c>
      <c r="U99" s="173">
        <f t="shared" si="6"/>
        <v>17458.077300000001</v>
      </c>
      <c r="V99" s="172">
        <f t="shared" si="7"/>
        <v>2.8957485515940564</v>
      </c>
    </row>
    <row r="100" spans="1:22" ht="15" customHeight="1" x14ac:dyDescent="0.2">
      <c r="B100" s="16"/>
      <c r="C100" s="16"/>
      <c r="D100" s="16"/>
      <c r="E100" s="16"/>
      <c r="H100" s="171" t="s">
        <v>25</v>
      </c>
      <c r="I100" s="1">
        <v>0</v>
      </c>
      <c r="J100" s="1">
        <v>0</v>
      </c>
      <c r="K100" s="1">
        <f t="shared" si="3"/>
        <v>7316.6139999999996</v>
      </c>
      <c r="L100" s="1">
        <f t="shared" si="8"/>
        <v>569.4778</v>
      </c>
      <c r="M100" s="173">
        <f t="shared" si="4"/>
        <v>7886.0917999999992</v>
      </c>
      <c r="N100" s="172">
        <f t="shared" si="5"/>
        <v>9.6203286699330928</v>
      </c>
      <c r="O100" s="177"/>
      <c r="P100" s="167">
        <f>VLOOKUP($H100,Fam_metiers!$E$6:$F$16,2,FALSE)</f>
        <v>16445.242999999999</v>
      </c>
      <c r="Q100" s="167">
        <f>VLOOKUP($H100,Fam_metiers!E$22:F$32,2,FALSE)</f>
        <v>14131.133</v>
      </c>
      <c r="R100" s="167">
        <f>VLOOKUP($H100,Fam_metiers!E$39:F$49,2,FALSE)</f>
        <v>7060.8969999999999</v>
      </c>
      <c r="S100" s="167">
        <f>VLOOKUP($H100,Fam_metiers!E$55:F$65,2,FALSE)</f>
        <v>6102.5151999999998</v>
      </c>
      <c r="T100" s="167">
        <f>VLOOKUP($H100,Fam_metiers!M$10:N$20,2,FALSE)</f>
        <v>3098.3919000000001</v>
      </c>
      <c r="U100" s="173">
        <f t="shared" si="6"/>
        <v>54724.2719</v>
      </c>
      <c r="V100" s="172">
        <f t="shared" si="7"/>
        <v>9.0770437298650481</v>
      </c>
    </row>
    <row r="101" spans="1:22" ht="15" customHeight="1" x14ac:dyDescent="0.2">
      <c r="A101" s="162" t="s">
        <v>122</v>
      </c>
      <c r="O101" s="177"/>
      <c r="P101" s="167"/>
      <c r="Q101" s="167"/>
    </row>
    <row r="102" spans="1:22" ht="15" customHeight="1" x14ac:dyDescent="0.2">
      <c r="O102" s="177"/>
      <c r="P102" s="167"/>
      <c r="Q102" s="167"/>
    </row>
    <row r="103" spans="1:22" ht="15" customHeight="1" x14ac:dyDescent="0.2">
      <c r="O103" s="177"/>
      <c r="P103" s="167"/>
      <c r="Q103" s="167"/>
    </row>
    <row r="104" spans="1:22" ht="15" customHeight="1" x14ac:dyDescent="0.25">
      <c r="B104" s="517" t="s">
        <v>49</v>
      </c>
      <c r="C104" s="56" t="s">
        <v>64</v>
      </c>
      <c r="D104" s="515" t="s">
        <v>127</v>
      </c>
      <c r="E104" s="515" t="s">
        <v>52</v>
      </c>
      <c r="F104"/>
      <c r="O104" s="177"/>
      <c r="P104" s="167"/>
      <c r="Q104" s="167"/>
    </row>
    <row r="105" spans="1:22" ht="15" customHeight="1" thickBot="1" x14ac:dyDescent="0.3">
      <c r="B105" s="518"/>
      <c r="C105" s="64" t="s">
        <v>65</v>
      </c>
      <c r="D105" s="516"/>
      <c r="E105" s="516"/>
      <c r="F105"/>
      <c r="O105" s="177"/>
      <c r="P105" s="167"/>
      <c r="Q105" s="167"/>
    </row>
    <row r="106" spans="1:22" ht="15" customHeight="1" x14ac:dyDescent="0.2">
      <c r="B106" s="56"/>
      <c r="C106" s="56"/>
      <c r="D106" s="56"/>
      <c r="E106" s="56"/>
      <c r="F106" s="56"/>
      <c r="O106" s="177"/>
      <c r="P106" s="167"/>
      <c r="Q106" s="167"/>
    </row>
    <row r="107" spans="1:22" ht="13.5" thickBot="1" x14ac:dyDescent="0.25">
      <c r="B107" s="59">
        <v>1</v>
      </c>
      <c r="C107" s="60" t="s">
        <v>19</v>
      </c>
      <c r="D107" s="60">
        <v>1</v>
      </c>
      <c r="E107" s="60">
        <v>42</v>
      </c>
      <c r="F107" s="60">
        <v>511.09710000000001</v>
      </c>
    </row>
    <row r="109" spans="1:22" ht="15" x14ac:dyDescent="0.25">
      <c r="B109" s="53"/>
      <c r="C109" s="56" t="s">
        <v>60</v>
      </c>
      <c r="D109" s="515" t="s">
        <v>127</v>
      </c>
      <c r="E109" s="515" t="s">
        <v>52</v>
      </c>
      <c r="F109"/>
    </row>
    <row r="110" spans="1:22" ht="15.75" thickBot="1" x14ac:dyDescent="0.3">
      <c r="B110" s="144" t="s">
        <v>49</v>
      </c>
      <c r="C110" s="64" t="s">
        <v>61</v>
      </c>
      <c r="D110" s="516"/>
      <c r="E110" s="516"/>
      <c r="F110"/>
    </row>
    <row r="111" spans="1:22" x14ac:dyDescent="0.2">
      <c r="B111" s="56"/>
      <c r="C111" s="56"/>
      <c r="D111" s="56"/>
      <c r="E111" s="56"/>
      <c r="F111" s="56"/>
    </row>
    <row r="112" spans="1:22" ht="13.5" thickBot="1" x14ac:dyDescent="0.25">
      <c r="B112" s="59">
        <v>1</v>
      </c>
      <c r="C112" s="60" t="s">
        <v>19</v>
      </c>
      <c r="D112" s="60">
        <v>1</v>
      </c>
      <c r="E112" s="60" t="s">
        <v>123</v>
      </c>
      <c r="F112" s="61">
        <v>431.19740000000002</v>
      </c>
    </row>
    <row r="113" spans="2:6" ht="13.5" thickBot="1" x14ac:dyDescent="0.25">
      <c r="B113" s="59">
        <v>2</v>
      </c>
      <c r="C113" s="60" t="s">
        <v>19</v>
      </c>
      <c r="D113" s="60">
        <v>1</v>
      </c>
      <c r="E113" s="60">
        <v>42</v>
      </c>
      <c r="F113" s="61">
        <v>511.09710000000001</v>
      </c>
    </row>
    <row r="114" spans="2:6" ht="13.5" thickBot="1" x14ac:dyDescent="0.25">
      <c r="B114" s="59">
        <v>3</v>
      </c>
      <c r="C114" s="60" t="s">
        <v>19</v>
      </c>
      <c r="D114" s="60">
        <v>1</v>
      </c>
      <c r="E114" s="60">
        <v>43</v>
      </c>
      <c r="F114" s="61">
        <v>2491.6588000000002</v>
      </c>
    </row>
    <row r="115" spans="2:6" ht="13.5" thickBot="1" x14ac:dyDescent="0.25">
      <c r="B115" s="59">
        <v>4</v>
      </c>
      <c r="C115" s="60" t="s">
        <v>19</v>
      </c>
      <c r="D115" s="60">
        <v>1</v>
      </c>
      <c r="E115" s="60" t="s">
        <v>124</v>
      </c>
      <c r="F115" s="61">
        <v>328.2149</v>
      </c>
    </row>
    <row r="116" spans="2:6" ht="13.5" thickBot="1" x14ac:dyDescent="0.25">
      <c r="B116" s="59">
        <v>5</v>
      </c>
      <c r="C116" s="60" t="s">
        <v>19</v>
      </c>
      <c r="D116" s="60">
        <v>1</v>
      </c>
      <c r="E116" s="60" t="s">
        <v>126</v>
      </c>
      <c r="F116" s="61">
        <v>693.51459999999997</v>
      </c>
    </row>
    <row r="117" spans="2:6" ht="13.5" thickBot="1" x14ac:dyDescent="0.25">
      <c r="B117" s="59">
        <v>6</v>
      </c>
      <c r="C117" s="60" t="s">
        <v>19</v>
      </c>
      <c r="D117" s="60">
        <v>1</v>
      </c>
      <c r="E117" s="60">
        <v>53</v>
      </c>
      <c r="F117" s="61">
        <v>659.75890000000004</v>
      </c>
    </row>
    <row r="120" spans="2:6" ht="15" x14ac:dyDescent="0.25">
      <c r="B120" s="53"/>
      <c r="C120" s="56" t="s">
        <v>57</v>
      </c>
      <c r="D120" s="515" t="s">
        <v>127</v>
      </c>
      <c r="E120" s="515" t="s">
        <v>52</v>
      </c>
      <c r="F120"/>
    </row>
    <row r="121" spans="2:6" ht="15.75" thickBot="1" x14ac:dyDescent="0.3">
      <c r="B121" s="144" t="s">
        <v>49</v>
      </c>
      <c r="C121" s="64" t="s">
        <v>58</v>
      </c>
      <c r="D121" s="516"/>
      <c r="E121" s="516"/>
      <c r="F121"/>
    </row>
    <row r="122" spans="2:6" x14ac:dyDescent="0.2">
      <c r="B122" s="56"/>
      <c r="C122" s="56"/>
      <c r="D122" s="56"/>
      <c r="E122" s="56"/>
      <c r="F122" s="56"/>
    </row>
    <row r="123" spans="2:6" ht="13.5" thickBot="1" x14ac:dyDescent="0.25">
      <c r="B123" s="59">
        <v>1</v>
      </c>
      <c r="C123" s="60" t="s">
        <v>19</v>
      </c>
      <c r="D123" s="60">
        <v>1</v>
      </c>
      <c r="E123" s="60">
        <v>33</v>
      </c>
      <c r="F123" s="61">
        <v>4498.4129999999996</v>
      </c>
    </row>
    <row r="124" spans="2:6" ht="13.5" thickBot="1" x14ac:dyDescent="0.25">
      <c r="B124" s="59">
        <v>2</v>
      </c>
      <c r="C124" s="60" t="s">
        <v>19</v>
      </c>
      <c r="D124" s="60">
        <v>1</v>
      </c>
      <c r="E124" s="60" t="s">
        <v>123</v>
      </c>
      <c r="F124" s="61">
        <v>9524.3379999999997</v>
      </c>
    </row>
    <row r="125" spans="2:6" ht="13.5" thickBot="1" x14ac:dyDescent="0.25">
      <c r="B125" s="59">
        <v>3</v>
      </c>
      <c r="C125" s="60" t="s">
        <v>19</v>
      </c>
      <c r="D125" s="60">
        <v>1</v>
      </c>
      <c r="E125" s="60">
        <v>42</v>
      </c>
      <c r="F125" s="61">
        <v>3984.0540000000001</v>
      </c>
    </row>
    <row r="126" spans="2:6" ht="13.5" thickBot="1" x14ac:dyDescent="0.25">
      <c r="B126" s="59">
        <v>4</v>
      </c>
      <c r="C126" s="60" t="s">
        <v>19</v>
      </c>
      <c r="D126" s="60">
        <v>1</v>
      </c>
      <c r="E126" s="60">
        <v>43</v>
      </c>
      <c r="F126" s="61">
        <v>12794.794</v>
      </c>
    </row>
    <row r="127" spans="2:6" ht="13.5" thickBot="1" x14ac:dyDescent="0.25">
      <c r="B127" s="59">
        <v>5</v>
      </c>
      <c r="C127" s="60" t="s">
        <v>19</v>
      </c>
      <c r="D127" s="60">
        <v>1</v>
      </c>
      <c r="E127" s="60">
        <v>45</v>
      </c>
      <c r="F127" s="61">
        <v>5412.3959999999997</v>
      </c>
    </row>
    <row r="128" spans="2:6" ht="13.5" thickBot="1" x14ac:dyDescent="0.25">
      <c r="B128" s="59">
        <v>6</v>
      </c>
      <c r="C128" s="60" t="s">
        <v>19</v>
      </c>
      <c r="D128" s="60">
        <v>1</v>
      </c>
      <c r="E128" s="60" t="s">
        <v>124</v>
      </c>
      <c r="F128" s="61">
        <v>5612.0349999999999</v>
      </c>
    </row>
    <row r="129" spans="2:6" ht="13.5" thickBot="1" x14ac:dyDescent="0.25">
      <c r="B129" s="59">
        <v>7</v>
      </c>
      <c r="C129" s="60" t="s">
        <v>19</v>
      </c>
      <c r="D129" s="60">
        <v>1</v>
      </c>
      <c r="E129" s="60" t="s">
        <v>125</v>
      </c>
      <c r="F129" s="61">
        <v>2854.28</v>
      </c>
    </row>
    <row r="130" spans="2:6" ht="13.5" thickBot="1" x14ac:dyDescent="0.25">
      <c r="B130" s="59">
        <v>8</v>
      </c>
      <c r="C130" s="60" t="s">
        <v>19</v>
      </c>
      <c r="D130" s="60">
        <v>1</v>
      </c>
      <c r="E130" s="60" t="s">
        <v>126</v>
      </c>
      <c r="F130" s="61">
        <v>3022.36</v>
      </c>
    </row>
    <row r="131" spans="2:6" ht="13.5" thickBot="1" x14ac:dyDescent="0.25">
      <c r="B131" s="59">
        <v>9</v>
      </c>
      <c r="C131" s="60" t="s">
        <v>19</v>
      </c>
      <c r="D131" s="60">
        <v>1</v>
      </c>
      <c r="E131" s="60">
        <v>53</v>
      </c>
      <c r="F131" s="61">
        <v>6436.4610000000002</v>
      </c>
    </row>
    <row r="132" spans="2:6" ht="13.5" thickBot="1" x14ac:dyDescent="0.25">
      <c r="B132" s="59">
        <v>10</v>
      </c>
      <c r="C132" s="60" t="s">
        <v>19</v>
      </c>
      <c r="D132" s="60">
        <v>1</v>
      </c>
      <c r="E132" s="60">
        <v>6</v>
      </c>
      <c r="F132" s="61">
        <v>1601.4079999999999</v>
      </c>
    </row>
    <row r="133" spans="2:6" ht="13.5" thickBot="1" x14ac:dyDescent="0.25">
      <c r="B133" s="59">
        <v>11</v>
      </c>
      <c r="C133" s="60" t="s">
        <v>19</v>
      </c>
      <c r="D133" s="60">
        <v>1</v>
      </c>
      <c r="E133" s="60" t="s">
        <v>25</v>
      </c>
      <c r="F133" s="61">
        <v>7316.6139999999996</v>
      </c>
    </row>
    <row r="137" spans="2:6" ht="15" x14ac:dyDescent="0.25">
      <c r="B137" s="53"/>
      <c r="C137" s="56" t="s">
        <v>55</v>
      </c>
      <c r="D137" s="515" t="s">
        <v>127</v>
      </c>
      <c r="E137" s="515" t="s">
        <v>52</v>
      </c>
      <c r="F137"/>
    </row>
    <row r="138" spans="2:6" ht="15.75" thickBot="1" x14ac:dyDescent="0.3">
      <c r="B138" s="144" t="s">
        <v>49</v>
      </c>
      <c r="C138" s="64" t="s">
        <v>56</v>
      </c>
      <c r="D138" s="516"/>
      <c r="E138" s="516"/>
      <c r="F138"/>
    </row>
    <row r="139" spans="2:6" x14ac:dyDescent="0.2">
      <c r="B139" s="56"/>
      <c r="C139" s="56"/>
      <c r="D139" s="56"/>
      <c r="E139" s="56"/>
      <c r="F139" s="56"/>
    </row>
    <row r="140" spans="2:6" ht="13.5" thickBot="1" x14ac:dyDescent="0.25">
      <c r="B140" s="59">
        <v>1</v>
      </c>
      <c r="C140" s="60" t="s">
        <v>19</v>
      </c>
      <c r="D140" s="60">
        <v>1</v>
      </c>
      <c r="E140" s="60">
        <v>42</v>
      </c>
      <c r="F140" s="61">
        <v>278.24529999999999</v>
      </c>
    </row>
    <row r="141" spans="2:6" ht="13.5" thickBot="1" x14ac:dyDescent="0.25">
      <c r="B141" s="59">
        <v>2</v>
      </c>
      <c r="C141" s="60" t="s">
        <v>19</v>
      </c>
      <c r="D141" s="60">
        <v>1</v>
      </c>
      <c r="E141" s="60">
        <v>43</v>
      </c>
      <c r="F141" s="61">
        <v>3598.7417</v>
      </c>
    </row>
    <row r="142" spans="2:6" ht="13.5" thickBot="1" x14ac:dyDescent="0.25">
      <c r="B142" s="59">
        <v>3</v>
      </c>
      <c r="C142" s="60" t="s">
        <v>19</v>
      </c>
      <c r="D142" s="60">
        <v>1</v>
      </c>
      <c r="E142" s="60">
        <v>45</v>
      </c>
      <c r="F142" s="61">
        <v>347.64850000000001</v>
      </c>
    </row>
    <row r="143" spans="2:6" ht="13.5" thickBot="1" x14ac:dyDescent="0.25">
      <c r="B143" s="59">
        <v>4</v>
      </c>
      <c r="C143" s="60" t="s">
        <v>19</v>
      </c>
      <c r="D143" s="60">
        <v>1</v>
      </c>
      <c r="E143" s="60" t="s">
        <v>126</v>
      </c>
      <c r="F143" s="61">
        <v>408.97829999999999</v>
      </c>
    </row>
    <row r="144" spans="2:6" ht="13.5" thickBot="1" x14ac:dyDescent="0.25">
      <c r="B144" s="59">
        <v>5</v>
      </c>
      <c r="C144" s="60" t="s">
        <v>19</v>
      </c>
      <c r="D144" s="60">
        <v>1</v>
      </c>
      <c r="E144" s="60">
        <v>53</v>
      </c>
      <c r="F144" s="61">
        <v>3185.0553</v>
      </c>
    </row>
    <row r="145" spans="2:6" ht="13.5" thickBot="1" x14ac:dyDescent="0.25">
      <c r="B145" s="59">
        <v>6</v>
      </c>
      <c r="C145" s="60" t="s">
        <v>19</v>
      </c>
      <c r="D145" s="60">
        <v>1</v>
      </c>
      <c r="E145" s="60" t="s">
        <v>25</v>
      </c>
      <c r="F145" s="61">
        <v>569.4778</v>
      </c>
    </row>
  </sheetData>
  <mergeCells count="17">
    <mergeCell ref="D120:D121"/>
    <mergeCell ref="E120:E121"/>
    <mergeCell ref="D137:D138"/>
    <mergeCell ref="E137:E138"/>
    <mergeCell ref="B90:C90"/>
    <mergeCell ref="D90:E90"/>
    <mergeCell ref="B104:B105"/>
    <mergeCell ref="D104:D105"/>
    <mergeCell ref="E104:E105"/>
    <mergeCell ref="D109:D110"/>
    <mergeCell ref="E109:E110"/>
    <mergeCell ref="H89:N89"/>
    <mergeCell ref="B4:C4"/>
    <mergeCell ref="B16:C16"/>
    <mergeCell ref="D16:E16"/>
    <mergeCell ref="B28:C28"/>
    <mergeCell ref="B42:C4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topLeftCell="A4" zoomScale="85" zoomScaleNormal="85" workbookViewId="0">
      <selection activeCell="A22" sqref="A22:E22"/>
    </sheetView>
  </sheetViews>
  <sheetFormatPr baseColWidth="10" defaultColWidth="11.42578125" defaultRowHeight="12.75" x14ac:dyDescent="0.2"/>
  <cols>
    <col min="1" max="1" width="28.7109375" style="1" customWidth="1"/>
    <col min="2" max="2" width="16.5703125" style="1" customWidth="1"/>
    <col min="3" max="5" width="15.42578125" style="1" customWidth="1"/>
    <col min="6" max="6" width="6.28515625" style="1" customWidth="1"/>
    <col min="7" max="7" width="11.28515625" style="1" customWidth="1"/>
    <col min="8" max="8" width="13.140625" style="1" customWidth="1"/>
    <col min="9" max="11" width="11.42578125" style="1"/>
    <col min="12" max="15" width="12.140625" style="1" customWidth="1"/>
    <col min="16" max="16384" width="11.42578125" style="1"/>
  </cols>
  <sheetData>
    <row r="1" spans="1:13" ht="33.6" customHeight="1" x14ac:dyDescent="0.2">
      <c r="A1" s="521" t="s">
        <v>239</v>
      </c>
      <c r="B1" s="521"/>
      <c r="C1" s="521"/>
      <c r="D1" s="521"/>
      <c r="E1" s="521"/>
      <c r="G1" s="167"/>
      <c r="H1" s="369"/>
      <c r="I1" s="369"/>
      <c r="J1" s="369"/>
      <c r="K1" s="369"/>
      <c r="L1" s="369"/>
      <c r="M1" s="369"/>
    </row>
    <row r="2" spans="1:13" s="337" customFormat="1" ht="15" customHeight="1" x14ac:dyDescent="0.2">
      <c r="A2" s="358" t="s">
        <v>234</v>
      </c>
      <c r="K2" s="202"/>
    </row>
    <row r="4" spans="1:13" x14ac:dyDescent="0.2">
      <c r="A4" s="3" t="s">
        <v>196</v>
      </c>
      <c r="B4" s="244" t="s">
        <v>205</v>
      </c>
      <c r="C4" s="244" t="s">
        <v>191</v>
      </c>
      <c r="D4" s="244" t="s">
        <v>204</v>
      </c>
      <c r="E4" s="244" t="s">
        <v>183</v>
      </c>
    </row>
    <row r="5" spans="1:13" x14ac:dyDescent="0.2">
      <c r="A5" s="3" t="s">
        <v>177</v>
      </c>
      <c r="B5" s="391">
        <v>45.494871607556099</v>
      </c>
      <c r="C5" s="391">
        <v>36.431179494741897</v>
      </c>
      <c r="D5" s="391">
        <v>18.073948897702</v>
      </c>
      <c r="E5" s="245">
        <v>100</v>
      </c>
    </row>
    <row r="6" spans="1:13" x14ac:dyDescent="0.2">
      <c r="A6" s="31" t="s">
        <v>181</v>
      </c>
      <c r="B6" s="392">
        <v>31.972309148616102</v>
      </c>
      <c r="C6" s="392">
        <v>46.6853348379002</v>
      </c>
      <c r="D6" s="392">
        <v>21.342356013483698</v>
      </c>
      <c r="E6" s="246">
        <v>100</v>
      </c>
    </row>
    <row r="7" spans="1:13" x14ac:dyDescent="0.2">
      <c r="A7" s="220" t="s">
        <v>7</v>
      </c>
      <c r="B7" s="393">
        <v>34.766580479877497</v>
      </c>
      <c r="C7" s="393">
        <v>55.940754713540898</v>
      </c>
      <c r="D7" s="393">
        <v>9.2926648065816</v>
      </c>
      <c r="E7" s="247">
        <v>100</v>
      </c>
    </row>
    <row r="8" spans="1:13" x14ac:dyDescent="0.2">
      <c r="A8" s="220" t="s">
        <v>5</v>
      </c>
      <c r="B8" s="393">
        <v>44.902514060113504</v>
      </c>
      <c r="C8" s="393">
        <v>39.033794732695</v>
      </c>
      <c r="D8" s="393">
        <v>16.0636912071915</v>
      </c>
      <c r="E8" s="247">
        <v>100</v>
      </c>
    </row>
    <row r="9" spans="1:13" x14ac:dyDescent="0.2">
      <c r="A9" s="220" t="s">
        <v>6</v>
      </c>
      <c r="B9" s="393">
        <v>49.011061652698999</v>
      </c>
      <c r="C9" s="393">
        <v>33.4813149180575</v>
      </c>
      <c r="D9" s="393">
        <v>17.507623429243498</v>
      </c>
      <c r="E9" s="247">
        <v>100</v>
      </c>
    </row>
    <row r="10" spans="1:13" s="253" customFormat="1" x14ac:dyDescent="0.2">
      <c r="A10" s="220" t="s">
        <v>0</v>
      </c>
      <c r="B10" s="393">
        <v>53.159034811446901</v>
      </c>
      <c r="C10" s="393">
        <v>24.911525630015898</v>
      </c>
      <c r="D10" s="393">
        <v>21.9294395585373</v>
      </c>
      <c r="E10" s="247">
        <v>100</v>
      </c>
    </row>
    <row r="11" spans="1:13" x14ac:dyDescent="0.2">
      <c r="A11" s="221" t="s">
        <v>4</v>
      </c>
      <c r="B11" s="394">
        <v>60.838270772629301</v>
      </c>
      <c r="C11" s="394">
        <v>15.8801091777711</v>
      </c>
      <c r="D11" s="394">
        <v>23.281620049599599</v>
      </c>
      <c r="E11" s="248">
        <v>100</v>
      </c>
    </row>
    <row r="12" spans="1:13" x14ac:dyDescent="0.2">
      <c r="A12" s="159"/>
      <c r="B12" s="386"/>
      <c r="C12" s="386"/>
      <c r="D12" s="386"/>
      <c r="E12" s="249"/>
    </row>
    <row r="13" spans="1:13" x14ac:dyDescent="0.2">
      <c r="A13" s="3" t="s">
        <v>184</v>
      </c>
      <c r="B13" s="387" t="s">
        <v>205</v>
      </c>
      <c r="C13" s="387" t="s">
        <v>191</v>
      </c>
      <c r="D13" s="387" t="s">
        <v>204</v>
      </c>
      <c r="E13" s="244" t="s">
        <v>183</v>
      </c>
    </row>
    <row r="14" spans="1:13" x14ac:dyDescent="0.2">
      <c r="A14" s="3" t="s">
        <v>177</v>
      </c>
      <c r="B14" s="391">
        <v>31.9224219263984</v>
      </c>
      <c r="C14" s="391">
        <v>48.2704695218629</v>
      </c>
      <c r="D14" s="391">
        <v>19.8071085517387</v>
      </c>
      <c r="E14" s="245">
        <v>100</v>
      </c>
    </row>
    <row r="15" spans="1:13" x14ac:dyDescent="0.2">
      <c r="A15" s="31" t="s">
        <v>181</v>
      </c>
      <c r="B15" s="392">
        <v>29.027371744612701</v>
      </c>
      <c r="C15" s="392">
        <v>47.377132072135097</v>
      </c>
      <c r="D15" s="392">
        <v>23.595496183252202</v>
      </c>
      <c r="E15" s="246">
        <v>100</v>
      </c>
    </row>
    <row r="16" spans="1:13" x14ac:dyDescent="0.2">
      <c r="A16" s="220" t="s">
        <v>7</v>
      </c>
      <c r="B16" s="393">
        <v>23.9136680723227</v>
      </c>
      <c r="C16" s="393">
        <v>66.608794009758896</v>
      </c>
      <c r="D16" s="393">
        <v>9.4775379179184807</v>
      </c>
      <c r="E16" s="247">
        <v>100</v>
      </c>
    </row>
    <row r="17" spans="1:17" x14ac:dyDescent="0.2">
      <c r="A17" s="220" t="s">
        <v>5</v>
      </c>
      <c r="B17" s="393">
        <v>29.850369572494401</v>
      </c>
      <c r="C17" s="393">
        <v>51.1842993617717</v>
      </c>
      <c r="D17" s="393">
        <v>18.965331065733899</v>
      </c>
      <c r="E17" s="247">
        <v>100</v>
      </c>
    </row>
    <row r="18" spans="1:17" x14ac:dyDescent="0.2">
      <c r="A18" s="220" t="s">
        <v>6</v>
      </c>
      <c r="B18" s="393">
        <v>31.347126343194098</v>
      </c>
      <c r="C18" s="393">
        <v>47.547452892470098</v>
      </c>
      <c r="D18" s="393">
        <v>21.1054207643358</v>
      </c>
      <c r="E18" s="247">
        <v>100</v>
      </c>
    </row>
    <row r="19" spans="1:17" x14ac:dyDescent="0.2">
      <c r="A19" s="220" t="s">
        <v>0</v>
      </c>
      <c r="B19" s="393">
        <v>18.839659529314101</v>
      </c>
      <c r="C19" s="393">
        <v>49.275900420626499</v>
      </c>
      <c r="D19" s="393">
        <v>31.8844400500594</v>
      </c>
      <c r="E19" s="247">
        <v>100</v>
      </c>
    </row>
    <row r="20" spans="1:17" x14ac:dyDescent="0.2">
      <c r="A20" s="221" t="s">
        <v>4</v>
      </c>
      <c r="B20" s="394">
        <v>49.8550445812539</v>
      </c>
      <c r="C20" s="394">
        <v>29.228464140310201</v>
      </c>
      <c r="D20" s="394">
        <v>20.916491278435899</v>
      </c>
      <c r="E20" s="248">
        <v>100</v>
      </c>
    </row>
    <row r="21" spans="1:17" ht="18" customHeight="1" x14ac:dyDescent="0.2">
      <c r="A21" s="342" t="s">
        <v>233</v>
      </c>
      <c r="H21" s="19"/>
    </row>
    <row r="22" spans="1:17" ht="42.75" customHeight="1" x14ac:dyDescent="0.2">
      <c r="A22" s="519" t="s">
        <v>230</v>
      </c>
      <c r="B22" s="519"/>
      <c r="C22" s="519"/>
      <c r="D22" s="519"/>
      <c r="E22" s="519"/>
      <c r="H22" s="206"/>
      <c r="I22" s="206"/>
      <c r="J22" s="206"/>
      <c r="K22" s="206"/>
      <c r="L22" s="206"/>
      <c r="M22" s="206"/>
      <c r="N22" s="206"/>
      <c r="O22" s="206"/>
      <c r="P22" s="206"/>
      <c r="Q22" s="206"/>
    </row>
    <row r="23" spans="1:17" ht="32.25" customHeight="1" x14ac:dyDescent="0.2">
      <c r="A23" s="520" t="s">
        <v>227</v>
      </c>
      <c r="B23" s="520"/>
      <c r="C23" s="520"/>
      <c r="D23" s="520"/>
      <c r="E23" s="520"/>
      <c r="G23" s="205"/>
    </row>
    <row r="24" spans="1:17" ht="45.6" customHeight="1" x14ac:dyDescent="0.2">
      <c r="A24" s="520" t="s">
        <v>250</v>
      </c>
      <c r="B24" s="520"/>
      <c r="C24" s="520"/>
      <c r="D24" s="520"/>
      <c r="E24" s="520"/>
      <c r="G24" s="205"/>
    </row>
    <row r="25" spans="1:17" s="368" customFormat="1" ht="24.6" customHeight="1" x14ac:dyDescent="0.2">
      <c r="A25" s="365"/>
      <c r="B25" s="365"/>
      <c r="C25" s="365"/>
      <c r="D25" s="365"/>
      <c r="E25" s="365"/>
      <c r="G25" s="205"/>
    </row>
  </sheetData>
  <mergeCells count="4">
    <mergeCell ref="A22:E22"/>
    <mergeCell ref="A24:E24"/>
    <mergeCell ref="A23:E23"/>
    <mergeCell ref="A1:E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85" zoomScaleNormal="85" workbookViewId="0">
      <selection activeCell="E5" sqref="E5:F12"/>
    </sheetView>
  </sheetViews>
  <sheetFormatPr baseColWidth="10" defaultRowHeight="15" x14ac:dyDescent="0.25"/>
  <cols>
    <col min="1" max="1" width="27.7109375" customWidth="1"/>
    <col min="2" max="2" width="25.42578125" customWidth="1"/>
    <col min="3" max="6" width="13.7109375" customWidth="1"/>
  </cols>
  <sheetData>
    <row r="1" spans="1:12" ht="27.6" customHeight="1" x14ac:dyDescent="0.25">
      <c r="A1" s="530" t="s">
        <v>243</v>
      </c>
      <c r="B1" s="530"/>
      <c r="C1" s="530"/>
      <c r="D1" s="530"/>
      <c r="E1" s="530"/>
      <c r="F1" s="530"/>
      <c r="G1" s="522"/>
      <c r="H1" s="522"/>
      <c r="I1" s="522"/>
      <c r="J1" s="522"/>
      <c r="K1" s="522"/>
      <c r="L1" s="522"/>
    </row>
    <row r="2" spans="1:12" ht="17.45" customHeight="1" x14ac:dyDescent="0.25">
      <c r="A2" s="210" t="s">
        <v>234</v>
      </c>
      <c r="B2" s="210"/>
      <c r="C2" s="210"/>
      <c r="D2" s="210"/>
      <c r="E2" s="210"/>
    </row>
    <row r="3" spans="1:12" ht="18.600000000000001" customHeight="1" x14ac:dyDescent="0.25">
      <c r="B3" s="228"/>
      <c r="C3" s="228"/>
      <c r="D3" s="228"/>
      <c r="E3" s="224"/>
      <c r="F3" s="228"/>
    </row>
    <row r="4" spans="1:12" ht="39.75" customHeight="1" x14ac:dyDescent="0.25">
      <c r="B4" s="228"/>
      <c r="C4" s="235" t="s">
        <v>196</v>
      </c>
      <c r="D4" s="235" t="s">
        <v>184</v>
      </c>
      <c r="E4" s="362" t="s">
        <v>11</v>
      </c>
      <c r="F4" s="362" t="s">
        <v>12</v>
      </c>
    </row>
    <row r="5" spans="1:12" x14ac:dyDescent="0.25">
      <c r="A5" s="527" t="s">
        <v>236</v>
      </c>
      <c r="B5" s="229" t="s">
        <v>0</v>
      </c>
      <c r="C5" s="395">
        <v>100</v>
      </c>
      <c r="D5" s="395">
        <v>96.428100352151105</v>
      </c>
      <c r="E5" s="492">
        <f>C12</f>
        <v>84.752156173737006</v>
      </c>
      <c r="F5" s="492">
        <f>D12</f>
        <v>63.804725913807701</v>
      </c>
    </row>
    <row r="6" spans="1:12" x14ac:dyDescent="0.25">
      <c r="A6" s="528"/>
      <c r="B6" s="230" t="s">
        <v>6</v>
      </c>
      <c r="C6" s="396">
        <v>97.301867259059193</v>
      </c>
      <c r="D6" s="396">
        <v>86.867348831198697</v>
      </c>
      <c r="E6" s="493">
        <f>E5</f>
        <v>84.752156173737006</v>
      </c>
      <c r="F6" s="493">
        <f>F5</f>
        <v>63.804725913807701</v>
      </c>
    </row>
    <row r="7" spans="1:12" x14ac:dyDescent="0.25">
      <c r="A7" s="528"/>
      <c r="B7" s="230" t="s">
        <v>5</v>
      </c>
      <c r="C7" s="396">
        <v>96.119237233366107</v>
      </c>
      <c r="D7" s="396">
        <v>90.821270087561501</v>
      </c>
      <c r="E7" s="493">
        <f t="shared" ref="E7:E12" si="0">E6</f>
        <v>84.752156173737006</v>
      </c>
      <c r="F7" s="493">
        <f t="shared" ref="F7:F12" si="1">F6</f>
        <v>63.804725913807701</v>
      </c>
    </row>
    <row r="8" spans="1:12" x14ac:dyDescent="0.25">
      <c r="A8" s="528"/>
      <c r="B8" s="230" t="s">
        <v>181</v>
      </c>
      <c r="C8" s="396">
        <v>91.2569720170887</v>
      </c>
      <c r="D8" s="396">
        <v>76.930491465233899</v>
      </c>
      <c r="E8" s="493">
        <f t="shared" si="0"/>
        <v>84.752156173737006</v>
      </c>
      <c r="F8" s="493">
        <f t="shared" si="1"/>
        <v>63.804725913807701</v>
      </c>
    </row>
    <row r="9" spans="1:12" x14ac:dyDescent="0.25">
      <c r="A9" s="528"/>
      <c r="B9" s="230" t="s">
        <v>4</v>
      </c>
      <c r="C9" s="396">
        <v>88.6843057450819</v>
      </c>
      <c r="D9" s="396">
        <v>71.567375195682601</v>
      </c>
      <c r="E9" s="493">
        <f t="shared" si="0"/>
        <v>84.752156173737006</v>
      </c>
      <c r="F9" s="493">
        <f t="shared" si="1"/>
        <v>63.804725913807701</v>
      </c>
    </row>
    <row r="10" spans="1:12" x14ac:dyDescent="0.25">
      <c r="A10" s="528"/>
      <c r="B10" s="230" t="s">
        <v>7</v>
      </c>
      <c r="C10" s="396">
        <v>87.520226706089105</v>
      </c>
      <c r="D10" s="396">
        <v>62.459340540969201</v>
      </c>
      <c r="E10" s="493">
        <f t="shared" si="0"/>
        <v>84.752156173737006</v>
      </c>
      <c r="F10" s="493">
        <f t="shared" si="1"/>
        <v>63.804725913807701</v>
      </c>
    </row>
    <row r="11" spans="1:12" x14ac:dyDescent="0.25">
      <c r="A11" s="529"/>
      <c r="B11" s="363" t="s">
        <v>177</v>
      </c>
      <c r="C11" s="397">
        <v>93.127906155444407</v>
      </c>
      <c r="D11" s="397">
        <v>78.813283816626097</v>
      </c>
      <c r="E11" s="494">
        <f t="shared" si="0"/>
        <v>84.752156173737006</v>
      </c>
      <c r="F11" s="494">
        <f t="shared" si="1"/>
        <v>63.804725913807701</v>
      </c>
    </row>
    <row r="12" spans="1:12" x14ac:dyDescent="0.25">
      <c r="A12" s="525" t="s">
        <v>237</v>
      </c>
      <c r="B12" s="526"/>
      <c r="C12" s="398">
        <v>84.752156173737006</v>
      </c>
      <c r="D12" s="398">
        <v>63.804725913807701</v>
      </c>
      <c r="E12" s="495">
        <f t="shared" si="0"/>
        <v>84.752156173737006</v>
      </c>
      <c r="F12" s="495">
        <f t="shared" si="1"/>
        <v>63.804725913807701</v>
      </c>
    </row>
    <row r="13" spans="1:12" x14ac:dyDescent="0.25">
      <c r="A13" s="339" t="s">
        <v>233</v>
      </c>
      <c r="B13" s="186"/>
      <c r="C13" s="186"/>
      <c r="D13" s="186"/>
      <c r="E13" s="186"/>
    </row>
    <row r="14" spans="1:12" x14ac:dyDescent="0.25">
      <c r="A14" s="523" t="s">
        <v>231</v>
      </c>
      <c r="B14" s="523"/>
      <c r="C14" s="523"/>
      <c r="D14" s="523"/>
      <c r="E14" s="523"/>
    </row>
    <row r="15" spans="1:12" x14ac:dyDescent="0.25">
      <c r="A15" s="523"/>
      <c r="B15" s="523"/>
      <c r="C15" s="523"/>
      <c r="D15" s="523"/>
      <c r="E15" s="523"/>
    </row>
    <row r="16" spans="1:12" ht="26.45" customHeight="1" x14ac:dyDescent="0.25">
      <c r="A16" s="524" t="s">
        <v>251</v>
      </c>
      <c r="B16" s="524"/>
      <c r="C16" s="524"/>
      <c r="D16" s="524"/>
      <c r="E16" s="524"/>
    </row>
    <row r="17" spans="1:5" x14ac:dyDescent="0.25">
      <c r="A17" s="210"/>
      <c r="B17" s="210"/>
      <c r="C17" s="210"/>
      <c r="D17" s="210"/>
      <c r="E17" s="210"/>
    </row>
    <row r="18" spans="1:5" x14ac:dyDescent="0.25">
      <c r="A18" s="210"/>
      <c r="B18" s="210"/>
      <c r="C18" s="210"/>
      <c r="D18" s="210"/>
      <c r="E18" s="210"/>
    </row>
  </sheetData>
  <sortState ref="B5:F10">
    <sortCondition descending="1" ref="C5:C10"/>
  </sortState>
  <mergeCells count="6">
    <mergeCell ref="G1:L1"/>
    <mergeCell ref="A14:E15"/>
    <mergeCell ref="A16:E16"/>
    <mergeCell ref="A12:B12"/>
    <mergeCell ref="A5:A1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85" zoomScaleNormal="85" workbookViewId="0">
      <selection activeCell="A18" sqref="A18:C19"/>
    </sheetView>
  </sheetViews>
  <sheetFormatPr baseColWidth="10" defaultColWidth="11.42578125" defaultRowHeight="12.75" x14ac:dyDescent="0.2"/>
  <cols>
    <col min="1" max="1" width="77.42578125" style="1" customWidth="1"/>
    <col min="2" max="2" width="18.42578125" style="182" customWidth="1"/>
    <col min="3" max="3" width="18.85546875" style="182" customWidth="1"/>
    <col min="4" max="4" width="20.7109375" style="182" customWidth="1"/>
    <col min="5" max="5" width="17.7109375" style="182" customWidth="1"/>
    <col min="6" max="7" width="13.7109375" style="182" customWidth="1"/>
    <col min="8" max="8" width="13.28515625" style="182" customWidth="1"/>
    <col min="9" max="9" width="13" style="182" customWidth="1"/>
    <col min="10" max="11" width="19.28515625" style="1" customWidth="1"/>
    <col min="12" max="16384" width="11.42578125" style="1"/>
  </cols>
  <sheetData>
    <row r="1" spans="1:15" ht="13.9" customHeight="1" x14ac:dyDescent="0.25">
      <c r="A1" s="370" t="s">
        <v>242</v>
      </c>
      <c r="B1" s="366"/>
      <c r="C1" s="366"/>
      <c r="D1" s="360"/>
    </row>
    <row r="2" spans="1:15" s="337" customFormat="1" ht="15.6" customHeight="1" x14ac:dyDescent="0.2">
      <c r="A2" s="371" t="s">
        <v>234</v>
      </c>
      <c r="B2" s="231"/>
      <c r="C2" s="182"/>
      <c r="D2" s="182"/>
      <c r="E2" s="182"/>
      <c r="F2" s="182"/>
      <c r="G2" s="182"/>
      <c r="H2" s="182"/>
      <c r="I2" s="182"/>
    </row>
    <row r="3" spans="1:15" x14ac:dyDescent="0.2">
      <c r="A3" s="368"/>
      <c r="B3" s="1"/>
      <c r="C3" s="1"/>
      <c r="D3" s="1"/>
      <c r="E3" s="1"/>
      <c r="F3" s="1"/>
      <c r="G3" s="1"/>
      <c r="H3" s="1"/>
      <c r="I3" s="1"/>
      <c r="O3" s="19"/>
    </row>
    <row r="4" spans="1:15" ht="55.15" customHeight="1" x14ac:dyDescent="0.2">
      <c r="A4" s="191"/>
      <c r="B4" s="236" t="s">
        <v>206</v>
      </c>
      <c r="C4" s="354" t="s">
        <v>235</v>
      </c>
      <c r="D4" s="344"/>
    </row>
    <row r="5" spans="1:15" x14ac:dyDescent="0.2">
      <c r="A5" s="203" t="s">
        <v>32</v>
      </c>
      <c r="B5" s="399">
        <v>2.9904699778937802</v>
      </c>
      <c r="C5" s="399">
        <v>6.9526467480003999</v>
      </c>
    </row>
    <row r="6" spans="1:15" x14ac:dyDescent="0.2">
      <c r="A6" s="204" t="s">
        <v>189</v>
      </c>
      <c r="B6" s="400">
        <v>3.65700775649118</v>
      </c>
      <c r="C6" s="400">
        <v>6.90731629289645</v>
      </c>
    </row>
    <row r="7" spans="1:15" x14ac:dyDescent="0.2">
      <c r="A7" s="204" t="s">
        <v>188</v>
      </c>
      <c r="B7" s="400">
        <v>4.7897893265243798</v>
      </c>
      <c r="C7" s="400">
        <v>7.7069315040608002</v>
      </c>
    </row>
    <row r="8" spans="1:15" x14ac:dyDescent="0.2">
      <c r="A8" s="204" t="s">
        <v>187</v>
      </c>
      <c r="B8" s="400">
        <v>6.9267946494433303</v>
      </c>
      <c r="C8" s="400">
        <v>7.1978153910282696</v>
      </c>
    </row>
    <row r="9" spans="1:15" x14ac:dyDescent="0.2">
      <c r="A9" s="204" t="s">
        <v>190</v>
      </c>
      <c r="B9" s="401">
        <v>7.0556970702158504</v>
      </c>
      <c r="C9" s="401">
        <v>10.268599891330201</v>
      </c>
    </row>
    <row r="10" spans="1:15" x14ac:dyDescent="0.2">
      <c r="A10" s="204" t="s">
        <v>186</v>
      </c>
      <c r="B10" s="400">
        <v>8.0030427471009205</v>
      </c>
      <c r="C10" s="400">
        <v>7.5093531509971703</v>
      </c>
    </row>
    <row r="11" spans="1:15" x14ac:dyDescent="0.2">
      <c r="A11" s="204" t="s">
        <v>27</v>
      </c>
      <c r="B11" s="400">
        <v>11.129124724128999</v>
      </c>
      <c r="C11" s="400">
        <v>11.995386127850701</v>
      </c>
    </row>
    <row r="12" spans="1:15" x14ac:dyDescent="0.2">
      <c r="A12" s="204" t="s">
        <v>228</v>
      </c>
      <c r="B12" s="400">
        <v>12.8938410678082</v>
      </c>
      <c r="C12" s="400">
        <v>13.255777962683499</v>
      </c>
    </row>
    <row r="13" spans="1:15" x14ac:dyDescent="0.2">
      <c r="A13" s="204" t="s">
        <v>28</v>
      </c>
      <c r="B13" s="401">
        <v>15.184901197717201</v>
      </c>
      <c r="C13" s="401">
        <v>11.1226990190174</v>
      </c>
    </row>
    <row r="14" spans="1:15" x14ac:dyDescent="0.2">
      <c r="A14" s="212" t="s">
        <v>33</v>
      </c>
      <c r="B14" s="402">
        <v>16.7673538043686</v>
      </c>
      <c r="C14" s="402">
        <v>5.0424129614534197</v>
      </c>
    </row>
    <row r="15" spans="1:15" x14ac:dyDescent="0.2">
      <c r="A15" s="45" t="s">
        <v>37</v>
      </c>
      <c r="B15" s="403">
        <f>SUM(B5:B14)</f>
        <v>89.398022321692437</v>
      </c>
      <c r="C15" s="403">
        <f>SUM(C5:C14)</f>
        <v>87.958939049318317</v>
      </c>
    </row>
    <row r="16" spans="1:15" ht="18" customHeight="1" x14ac:dyDescent="0.2">
      <c r="A16" s="339" t="s">
        <v>233</v>
      </c>
    </row>
    <row r="17" spans="1:9" ht="26.45" customHeight="1" x14ac:dyDescent="0.2">
      <c r="A17" s="497" t="s">
        <v>231</v>
      </c>
      <c r="B17" s="497"/>
      <c r="C17" s="497"/>
    </row>
    <row r="18" spans="1:9" x14ac:dyDescent="0.2">
      <c r="A18" s="531" t="s">
        <v>252</v>
      </c>
      <c r="B18" s="531"/>
      <c r="C18" s="531"/>
    </row>
    <row r="19" spans="1:9" ht="26.45" customHeight="1" x14ac:dyDescent="0.2">
      <c r="A19" s="531"/>
      <c r="B19" s="531"/>
      <c r="C19" s="531"/>
    </row>
    <row r="22" spans="1:9" s="368" customFormat="1" x14ac:dyDescent="0.2">
      <c r="B22" s="182"/>
      <c r="C22" s="182"/>
      <c r="D22" s="182"/>
      <c r="E22" s="185" t="s">
        <v>225</v>
      </c>
      <c r="F22" s="182"/>
      <c r="G22" s="182"/>
      <c r="H22" s="182"/>
      <c r="I22" s="182"/>
    </row>
    <row r="23" spans="1:9" s="368" customFormat="1" x14ac:dyDescent="0.2">
      <c r="B23" s="182"/>
      <c r="C23" s="182"/>
      <c r="D23" s="182"/>
      <c r="E23" s="190" t="s">
        <v>226</v>
      </c>
      <c r="F23" s="182"/>
      <c r="G23" s="182"/>
      <c r="H23" s="182"/>
      <c r="I23" s="182"/>
    </row>
    <row r="24" spans="1:9" s="368" customFormat="1" x14ac:dyDescent="0.2">
      <c r="B24" s="182"/>
      <c r="C24" s="182"/>
      <c r="D24" s="182"/>
      <c r="E24" s="182"/>
      <c r="F24" s="182"/>
      <c r="G24" s="182"/>
      <c r="H24" s="182"/>
      <c r="I24" s="182"/>
    </row>
    <row r="25" spans="1:9" ht="15" x14ac:dyDescent="0.25">
      <c r="A25" s="227" t="s">
        <v>210</v>
      </c>
      <c r="B25" s="231"/>
      <c r="E25" s="185"/>
    </row>
    <row r="26" spans="1:9" x14ac:dyDescent="0.2">
      <c r="A26" s="242"/>
      <c r="B26" s="242"/>
      <c r="C26" s="242"/>
      <c r="E26" s="190"/>
      <c r="F26" s="231"/>
    </row>
    <row r="27" spans="1:9" ht="51" x14ac:dyDescent="0.2">
      <c r="A27" s="191"/>
      <c r="B27" s="241" t="s">
        <v>206</v>
      </c>
      <c r="C27" s="223" t="s">
        <v>199</v>
      </c>
      <c r="D27" s="241" t="s">
        <v>206</v>
      </c>
      <c r="E27" s="223" t="s">
        <v>199</v>
      </c>
      <c r="F27" s="231"/>
    </row>
    <row r="28" spans="1:9" x14ac:dyDescent="0.2">
      <c r="A28" s="203" t="s">
        <v>32</v>
      </c>
      <c r="B28" s="250">
        <v>2.9426555205202098</v>
      </c>
      <c r="C28" s="250">
        <v>6.5432007594464396</v>
      </c>
      <c r="D28" s="254">
        <f t="shared" ref="D28:D38" si="0">B5-B28</f>
        <v>4.7814457373570374E-2</v>
      </c>
      <c r="E28" s="254">
        <f t="shared" ref="E28:E38" si="1">C5-C28</f>
        <v>0.40944598855396031</v>
      </c>
      <c r="F28" s="1"/>
      <c r="G28" s="1"/>
      <c r="H28" s="1"/>
      <c r="I28" s="1"/>
    </row>
    <row r="29" spans="1:9" x14ac:dyDescent="0.2">
      <c r="A29" s="204" t="s">
        <v>189</v>
      </c>
      <c r="B29" s="251">
        <v>2.6468254095311901</v>
      </c>
      <c r="C29" s="251">
        <v>7.0366957538368897</v>
      </c>
      <c r="D29" s="255">
        <f t="shared" si="0"/>
        <v>1.01018234695999</v>
      </c>
      <c r="E29" s="255">
        <f t="shared" si="1"/>
        <v>-0.12937946094043973</v>
      </c>
      <c r="F29" s="1"/>
      <c r="G29" s="1"/>
      <c r="H29" s="1"/>
      <c r="I29" s="1"/>
    </row>
    <row r="30" spans="1:9" x14ac:dyDescent="0.2">
      <c r="A30" s="204" t="s">
        <v>188</v>
      </c>
      <c r="B30" s="195">
        <v>5.2487513799253502</v>
      </c>
      <c r="C30" s="195">
        <v>8.7658936629994404</v>
      </c>
      <c r="D30" s="255">
        <f t="shared" si="0"/>
        <v>-0.4589620534009704</v>
      </c>
      <c r="E30" s="255">
        <f t="shared" si="1"/>
        <v>-1.0589621589386402</v>
      </c>
      <c r="F30" s="1"/>
      <c r="G30" s="1"/>
      <c r="H30" s="1"/>
      <c r="I30" s="1"/>
    </row>
    <row r="31" spans="1:9" x14ac:dyDescent="0.2">
      <c r="A31" s="204" t="s">
        <v>187</v>
      </c>
      <c r="B31" s="195">
        <v>7.3765173860201303</v>
      </c>
      <c r="C31" s="195">
        <v>7.4332949812181202</v>
      </c>
      <c r="D31" s="255">
        <f t="shared" si="0"/>
        <v>-0.44972273657679995</v>
      </c>
      <c r="E31" s="255">
        <f t="shared" si="1"/>
        <v>-0.23547959018985054</v>
      </c>
      <c r="F31" s="1"/>
      <c r="G31" s="1"/>
      <c r="H31" s="1"/>
      <c r="I31" s="1"/>
    </row>
    <row r="32" spans="1:9" x14ac:dyDescent="0.2">
      <c r="A32" s="204" t="s">
        <v>190</v>
      </c>
      <c r="B32" s="211">
        <v>7.0262082941569304</v>
      </c>
      <c r="C32" s="211">
        <v>10.0775526276176</v>
      </c>
      <c r="D32" s="256">
        <f t="shared" si="0"/>
        <v>2.9488776058919974E-2</v>
      </c>
      <c r="E32" s="256">
        <f t="shared" si="1"/>
        <v>0.19104726371260128</v>
      </c>
      <c r="F32" s="1"/>
      <c r="G32" s="1"/>
      <c r="H32" s="1"/>
      <c r="I32" s="1"/>
    </row>
    <row r="33" spans="1:9" x14ac:dyDescent="0.2">
      <c r="A33" s="204" t="s">
        <v>186</v>
      </c>
      <c r="B33" s="195">
        <v>7.3765173860201303</v>
      </c>
      <c r="C33" s="195">
        <v>7.4332949812181202</v>
      </c>
      <c r="D33" s="255">
        <f t="shared" si="0"/>
        <v>0.62652536108079016</v>
      </c>
      <c r="E33" s="255">
        <f t="shared" si="1"/>
        <v>7.6058169779050111E-2</v>
      </c>
      <c r="F33" s="1"/>
      <c r="G33" s="1"/>
      <c r="H33" s="1"/>
      <c r="I33" s="1"/>
    </row>
    <row r="34" spans="1:9" x14ac:dyDescent="0.2">
      <c r="A34" s="204" t="s">
        <v>27</v>
      </c>
      <c r="B34" s="195">
        <v>11.3562114992234</v>
      </c>
      <c r="C34" s="195">
        <v>11.990791792553701</v>
      </c>
      <c r="D34" s="255">
        <f t="shared" si="0"/>
        <v>-0.22708677509440101</v>
      </c>
      <c r="E34" s="255">
        <f t="shared" si="1"/>
        <v>4.5943352969999296E-3</v>
      </c>
      <c r="F34" s="1"/>
      <c r="G34" s="1"/>
      <c r="H34" s="1"/>
      <c r="I34" s="1"/>
    </row>
    <row r="35" spans="1:9" x14ac:dyDescent="0.2">
      <c r="A35" s="204" t="s">
        <v>192</v>
      </c>
      <c r="B35" s="195">
        <v>11.6796589685807</v>
      </c>
      <c r="C35" s="195">
        <v>13.3595982068054</v>
      </c>
      <c r="D35" s="255">
        <f t="shared" si="0"/>
        <v>1.2141820992275001</v>
      </c>
      <c r="E35" s="255">
        <f t="shared" si="1"/>
        <v>-0.10382024412190027</v>
      </c>
      <c r="F35" s="1"/>
      <c r="G35" s="1"/>
      <c r="H35" s="1"/>
      <c r="I35" s="1"/>
    </row>
    <row r="36" spans="1:9" x14ac:dyDescent="0.2">
      <c r="A36" s="204" t="s">
        <v>28</v>
      </c>
      <c r="B36" s="211">
        <v>16.805422380195701</v>
      </c>
      <c r="C36" s="211">
        <v>10.835066415872801</v>
      </c>
      <c r="D36" s="256">
        <f t="shared" si="0"/>
        <v>-1.6205211824785</v>
      </c>
      <c r="E36" s="256">
        <f t="shared" si="1"/>
        <v>0.28763260314459949</v>
      </c>
      <c r="F36" s="1"/>
      <c r="G36" s="1"/>
      <c r="H36" s="1"/>
      <c r="I36" s="1"/>
    </row>
    <row r="37" spans="1:9" x14ac:dyDescent="0.2">
      <c r="A37" s="212" t="s">
        <v>33</v>
      </c>
      <c r="B37" s="213">
        <v>19.301393607056902</v>
      </c>
      <c r="C37" s="213">
        <v>5.3843841259502501</v>
      </c>
      <c r="D37" s="257">
        <f t="shared" si="0"/>
        <v>-2.5340398026883015</v>
      </c>
      <c r="E37" s="257">
        <f t="shared" si="1"/>
        <v>-0.3419711644968304</v>
      </c>
      <c r="F37" s="1"/>
      <c r="G37" s="1"/>
      <c r="H37" s="1"/>
      <c r="I37" s="1"/>
    </row>
    <row r="38" spans="1:9" x14ac:dyDescent="0.2">
      <c r="A38" s="45" t="s">
        <v>185</v>
      </c>
      <c r="B38" s="184">
        <f>SUM(B28:B37)</f>
        <v>91.760161831230647</v>
      </c>
      <c r="C38" s="184">
        <f>SUM(C28:C37)</f>
        <v>88.859773307518751</v>
      </c>
      <c r="D38" s="258">
        <f t="shared" si="0"/>
        <v>-2.3621395095382098</v>
      </c>
      <c r="E38" s="258">
        <f t="shared" si="1"/>
        <v>-0.90083425820043317</v>
      </c>
    </row>
  </sheetData>
  <sortState ref="A5:C14">
    <sortCondition ref="B5:B14"/>
  </sortState>
  <mergeCells count="2">
    <mergeCell ref="A18:C19"/>
    <mergeCell ref="A17:C1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zoomScale="85" zoomScaleNormal="85" workbookViewId="0">
      <selection activeCell="D5" sqref="D5:E12"/>
    </sheetView>
  </sheetViews>
  <sheetFormatPr baseColWidth="10" defaultColWidth="11.42578125" defaultRowHeight="12.75" x14ac:dyDescent="0.2"/>
  <cols>
    <col min="1" max="1" width="47" style="1" customWidth="1"/>
    <col min="2" max="3" width="15.28515625" style="1" customWidth="1"/>
    <col min="4" max="5" width="11.85546875" style="1" customWidth="1"/>
    <col min="6" max="6" width="11.28515625" style="1" bestFit="1" customWidth="1"/>
    <col min="7" max="9" width="13.28515625" style="1" customWidth="1"/>
    <col min="10" max="14" width="11.42578125" style="1"/>
    <col min="15" max="15" width="11.42578125" style="19"/>
    <col min="16" max="16384" width="11.42578125" style="1"/>
  </cols>
  <sheetData>
    <row r="1" spans="1:8" x14ac:dyDescent="0.2">
      <c r="A1" s="232" t="s">
        <v>244</v>
      </c>
    </row>
    <row r="2" spans="1:8" x14ac:dyDescent="0.2">
      <c r="A2" s="237" t="s">
        <v>234</v>
      </c>
      <c r="G2" s="202"/>
    </row>
    <row r="3" spans="1:8" ht="19.899999999999999" customHeight="1" x14ac:dyDescent="0.2">
      <c r="A3" s="355"/>
      <c r="B3" s="355"/>
      <c r="C3" s="355"/>
      <c r="D3" s="224"/>
      <c r="E3" s="355"/>
    </row>
    <row r="4" spans="1:8" ht="42" customHeight="1" x14ac:dyDescent="0.2">
      <c r="A4" s="206"/>
      <c r="B4" s="235" t="s">
        <v>196</v>
      </c>
      <c r="C4" s="235" t="s">
        <v>184</v>
      </c>
      <c r="D4" s="362" t="s">
        <v>11</v>
      </c>
      <c r="E4" s="362" t="s">
        <v>184</v>
      </c>
    </row>
    <row r="5" spans="1:8" x14ac:dyDescent="0.2">
      <c r="A5" s="238" t="s">
        <v>181</v>
      </c>
      <c r="B5" s="395">
        <v>82.257087054647897</v>
      </c>
      <c r="C5" s="395">
        <v>83.560063101654706</v>
      </c>
      <c r="D5" s="488">
        <f t="shared" ref="D5:E10" si="0">B$12</f>
        <v>63.930982749666597</v>
      </c>
      <c r="E5" s="488">
        <f t="shared" si="0"/>
        <v>46.700350146676101</v>
      </c>
    </row>
    <row r="6" spans="1:8" x14ac:dyDescent="0.2">
      <c r="A6" s="239" t="s">
        <v>7</v>
      </c>
      <c r="B6" s="396">
        <v>73.699980448618206</v>
      </c>
      <c r="C6" s="396">
        <v>63.098349829003901</v>
      </c>
      <c r="D6" s="489">
        <f t="shared" si="0"/>
        <v>63.930982749666597</v>
      </c>
      <c r="E6" s="489">
        <f t="shared" si="0"/>
        <v>46.700350146676101</v>
      </c>
      <c r="F6" s="19"/>
    </row>
    <row r="7" spans="1:8" x14ac:dyDescent="0.2">
      <c r="A7" s="239" t="s">
        <v>4</v>
      </c>
      <c r="B7" s="396">
        <v>68.543841480857395</v>
      </c>
      <c r="C7" s="396">
        <v>57.603287516393699</v>
      </c>
      <c r="D7" s="489">
        <f t="shared" si="0"/>
        <v>63.930982749666597</v>
      </c>
      <c r="E7" s="489">
        <f t="shared" si="0"/>
        <v>46.700350146676101</v>
      </c>
      <c r="F7" s="19"/>
    </row>
    <row r="8" spans="1:8" x14ac:dyDescent="0.2">
      <c r="A8" s="239" t="s">
        <v>5</v>
      </c>
      <c r="B8" s="396">
        <v>50.1569619658815</v>
      </c>
      <c r="C8" s="396">
        <v>46.409360921190597</v>
      </c>
      <c r="D8" s="489">
        <f t="shared" si="0"/>
        <v>63.930982749666597</v>
      </c>
      <c r="E8" s="489">
        <f t="shared" si="0"/>
        <v>46.700350146676101</v>
      </c>
      <c r="F8" s="19"/>
    </row>
    <row r="9" spans="1:8" x14ac:dyDescent="0.2">
      <c r="A9" s="240" t="s">
        <v>0</v>
      </c>
      <c r="B9" s="396">
        <v>47.236353443687001</v>
      </c>
      <c r="C9" s="396">
        <v>34.013693940872997</v>
      </c>
      <c r="D9" s="489">
        <f t="shared" si="0"/>
        <v>63.930982749666597</v>
      </c>
      <c r="E9" s="489">
        <f t="shared" si="0"/>
        <v>46.700350146676101</v>
      </c>
      <c r="F9" s="19"/>
    </row>
    <row r="10" spans="1:8" x14ac:dyDescent="0.2">
      <c r="A10" s="239" t="s">
        <v>6</v>
      </c>
      <c r="B10" s="396">
        <v>41.371423383383402</v>
      </c>
      <c r="C10" s="396">
        <v>38.821515930822699</v>
      </c>
      <c r="D10" s="489">
        <f t="shared" si="0"/>
        <v>63.930982749666597</v>
      </c>
      <c r="E10" s="489">
        <f t="shared" si="0"/>
        <v>46.700350146676101</v>
      </c>
      <c r="F10" s="19"/>
    </row>
    <row r="11" spans="1:8" x14ac:dyDescent="0.2">
      <c r="A11" s="361" t="s">
        <v>177</v>
      </c>
      <c r="B11" s="404">
        <v>60.042056554566699</v>
      </c>
      <c r="C11" s="404">
        <v>57.219692195758398</v>
      </c>
      <c r="D11" s="490">
        <f>B12</f>
        <v>63.930982749666597</v>
      </c>
      <c r="E11" s="490">
        <f>C12</f>
        <v>46.700350146676101</v>
      </c>
      <c r="F11" s="19"/>
    </row>
    <row r="12" spans="1:8" ht="18.75" customHeight="1" x14ac:dyDescent="0.2">
      <c r="A12" s="372" t="s">
        <v>240</v>
      </c>
      <c r="B12" s="418">
        <v>63.930982749666597</v>
      </c>
      <c r="C12" s="418">
        <v>46.700350146676101</v>
      </c>
      <c r="D12" s="491">
        <f>B$12</f>
        <v>63.930982749666597</v>
      </c>
      <c r="E12" s="491">
        <f>C$12</f>
        <v>46.700350146676101</v>
      </c>
      <c r="F12" s="19"/>
    </row>
    <row r="13" spans="1:8" ht="18" customHeight="1" x14ac:dyDescent="0.2">
      <c r="A13" s="343" t="s">
        <v>233</v>
      </c>
      <c r="B13" s="22"/>
      <c r="C13" s="22"/>
      <c r="D13" s="30"/>
      <c r="E13" s="22"/>
      <c r="F13" s="22"/>
      <c r="G13" s="22"/>
      <c r="H13" s="22"/>
    </row>
    <row r="14" spans="1:8" ht="31.15" customHeight="1" x14ac:dyDescent="0.2">
      <c r="A14" s="533" t="s">
        <v>231</v>
      </c>
      <c r="B14" s="533"/>
      <c r="C14" s="533"/>
      <c r="D14" s="533"/>
      <c r="E14" s="533"/>
      <c r="F14" s="533"/>
      <c r="G14" s="22"/>
      <c r="H14" s="22"/>
    </row>
    <row r="15" spans="1:8" ht="30.6" customHeight="1" x14ac:dyDescent="0.2">
      <c r="A15" s="532" t="s">
        <v>253</v>
      </c>
      <c r="B15" s="532"/>
      <c r="C15" s="532"/>
      <c r="D15" s="532"/>
      <c r="E15" s="532"/>
      <c r="F15" s="532"/>
    </row>
    <row r="16" spans="1:8" ht="16.149999999999999" customHeight="1" x14ac:dyDescent="0.2">
      <c r="A16" s="206"/>
      <c r="B16" s="206"/>
      <c r="C16" s="206"/>
      <c r="D16" s="206"/>
      <c r="E16" s="206"/>
    </row>
    <row r="18" spans="15:17" s="368" customFormat="1" x14ac:dyDescent="0.2">
      <c r="O18" s="19"/>
    </row>
    <row r="19" spans="15:17" s="368" customFormat="1" x14ac:dyDescent="0.2">
      <c r="O19" s="19"/>
    </row>
    <row r="20" spans="15:17" ht="15" customHeight="1" x14ac:dyDescent="0.2">
      <c r="O20" s="178"/>
      <c r="P20" s="167"/>
      <c r="Q20" s="167"/>
    </row>
  </sheetData>
  <sortState ref="A5:C10">
    <sortCondition descending="1" ref="B5:B10"/>
  </sortState>
  <mergeCells count="2">
    <mergeCell ref="A15:F15"/>
    <mergeCell ref="A14:F1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85" zoomScaleNormal="85" workbookViewId="0">
      <selection activeCell="A16" sqref="A16:G16"/>
    </sheetView>
  </sheetViews>
  <sheetFormatPr baseColWidth="10" defaultRowHeight="15" x14ac:dyDescent="0.25"/>
  <cols>
    <col min="1" max="1" width="37.7109375" customWidth="1"/>
    <col min="2" max="7" width="10.5703125" customWidth="1"/>
  </cols>
  <sheetData>
    <row r="1" spans="1:10" x14ac:dyDescent="0.25">
      <c r="A1" s="232" t="s">
        <v>245</v>
      </c>
      <c r="B1" s="234"/>
      <c r="C1" s="234"/>
      <c r="D1" s="234"/>
      <c r="E1" s="234"/>
    </row>
    <row r="2" spans="1:10" x14ac:dyDescent="0.25">
      <c r="A2" s="359" t="s">
        <v>234</v>
      </c>
    </row>
    <row r="4" spans="1:10" ht="16.899999999999999" customHeight="1" x14ac:dyDescent="0.25">
      <c r="A4" s="21"/>
      <c r="B4" s="536" t="s">
        <v>178</v>
      </c>
      <c r="C4" s="534"/>
      <c r="D4" s="537" t="s">
        <v>198</v>
      </c>
      <c r="E4" s="538"/>
      <c r="F4" s="534" t="s">
        <v>194</v>
      </c>
      <c r="G4" s="535"/>
    </row>
    <row r="5" spans="1:10" ht="37.5" customHeight="1" x14ac:dyDescent="0.25">
      <c r="A5" s="21"/>
      <c r="B5" s="223" t="s">
        <v>11</v>
      </c>
      <c r="C5" s="367" t="s">
        <v>12</v>
      </c>
      <c r="D5" s="374" t="s">
        <v>11</v>
      </c>
      <c r="E5" s="375" t="s">
        <v>12</v>
      </c>
      <c r="F5" s="373" t="s">
        <v>11</v>
      </c>
      <c r="G5" s="223" t="s">
        <v>12</v>
      </c>
    </row>
    <row r="6" spans="1:10" x14ac:dyDescent="0.25">
      <c r="A6" s="31" t="s">
        <v>181</v>
      </c>
      <c r="B6" s="392">
        <v>28.658285209131002</v>
      </c>
      <c r="C6" s="405">
        <v>34.829149586591299</v>
      </c>
      <c r="D6" s="406">
        <v>58.277461835168801</v>
      </c>
      <c r="E6" s="407">
        <v>56.012491352808098</v>
      </c>
      <c r="F6" s="408">
        <v>13.0642529557002</v>
      </c>
      <c r="G6" s="392">
        <v>9.1583590606006506</v>
      </c>
    </row>
    <row r="7" spans="1:10" x14ac:dyDescent="0.25">
      <c r="A7" s="188" t="s">
        <v>0</v>
      </c>
      <c r="B7" s="393">
        <v>20.3107538894612</v>
      </c>
      <c r="C7" s="409">
        <v>25.769231080851199</v>
      </c>
      <c r="D7" s="410">
        <v>59.156780241403801</v>
      </c>
      <c r="E7" s="411">
        <v>53.599425066412898</v>
      </c>
      <c r="F7" s="412">
        <v>20.532465869134999</v>
      </c>
      <c r="G7" s="393">
        <v>20.631343852735899</v>
      </c>
      <c r="J7" s="225"/>
    </row>
    <row r="8" spans="1:10" x14ac:dyDescent="0.25">
      <c r="A8" s="188" t="s">
        <v>7</v>
      </c>
      <c r="B8" s="393">
        <v>20.304152268015699</v>
      </c>
      <c r="C8" s="409">
        <v>21.960720008511899</v>
      </c>
      <c r="D8" s="410">
        <v>53.2516324084621</v>
      </c>
      <c r="E8" s="411">
        <v>65.999011487522196</v>
      </c>
      <c r="F8" s="412">
        <v>26.444215323522201</v>
      </c>
      <c r="G8" s="393">
        <v>12.040268503965899</v>
      </c>
      <c r="J8" s="225"/>
    </row>
    <row r="9" spans="1:10" x14ac:dyDescent="0.25">
      <c r="A9" s="188" t="s">
        <v>4</v>
      </c>
      <c r="B9" s="393">
        <v>16.727839614887799</v>
      </c>
      <c r="C9" s="409">
        <v>14.347700196802901</v>
      </c>
      <c r="D9" s="410">
        <v>49.908125704095802</v>
      </c>
      <c r="E9" s="411">
        <v>59.447984929972002</v>
      </c>
      <c r="F9" s="412">
        <v>33.3640346810163</v>
      </c>
      <c r="G9" s="393">
        <v>26.204314873225101</v>
      </c>
      <c r="J9" s="225"/>
    </row>
    <row r="10" spans="1:10" x14ac:dyDescent="0.25">
      <c r="A10" s="188" t="s">
        <v>5</v>
      </c>
      <c r="B10" s="393">
        <v>16.678171925376098</v>
      </c>
      <c r="C10" s="409">
        <v>21.629656632774601</v>
      </c>
      <c r="D10" s="410">
        <v>52.009815693016698</v>
      </c>
      <c r="E10" s="411">
        <v>55.879495007433199</v>
      </c>
      <c r="F10" s="412">
        <v>31.3120123816072</v>
      </c>
      <c r="G10" s="393">
        <v>22.4908483597921</v>
      </c>
    </row>
    <row r="11" spans="1:10" x14ac:dyDescent="0.25">
      <c r="A11" s="189" t="s">
        <v>6</v>
      </c>
      <c r="B11" s="413">
        <v>13.9764064110873</v>
      </c>
      <c r="C11" s="414">
        <v>20.596470246178399</v>
      </c>
      <c r="D11" s="415">
        <v>58.198144109336603</v>
      </c>
      <c r="E11" s="416">
        <v>58.789614832247501</v>
      </c>
      <c r="F11" s="417">
        <v>27.825449479576001</v>
      </c>
      <c r="G11" s="394">
        <v>20.6139149215741</v>
      </c>
    </row>
    <row r="12" spans="1:10" x14ac:dyDescent="0.25">
      <c r="A12" s="5" t="s">
        <v>177</v>
      </c>
      <c r="B12" s="418">
        <v>18.497578200523201</v>
      </c>
      <c r="C12" s="419">
        <v>21.950360575398399</v>
      </c>
      <c r="D12" s="420">
        <v>53.815986705165102</v>
      </c>
      <c r="E12" s="421">
        <v>58.461808849751101</v>
      </c>
      <c r="F12" s="422">
        <v>27.686435094311701</v>
      </c>
      <c r="G12" s="418">
        <v>19.5878305748505</v>
      </c>
    </row>
    <row r="13" spans="1:10" x14ac:dyDescent="0.25">
      <c r="A13" s="45" t="s">
        <v>44</v>
      </c>
      <c r="B13" s="418">
        <v>12.8149403092584</v>
      </c>
      <c r="C13" s="419">
        <v>17.073395178457801</v>
      </c>
      <c r="D13" s="420">
        <v>50.8579063449952</v>
      </c>
      <c r="E13" s="421">
        <v>52.886638388280801</v>
      </c>
      <c r="F13" s="422">
        <v>36.327153345746503</v>
      </c>
      <c r="G13" s="418">
        <v>30.039966433261402</v>
      </c>
    </row>
    <row r="14" spans="1:10" s="214" customFormat="1" ht="19.899999999999999" customHeight="1" x14ac:dyDescent="0.25">
      <c r="A14" s="345" t="s">
        <v>233</v>
      </c>
      <c r="B14" s="233"/>
      <c r="C14" s="233"/>
      <c r="D14" s="233"/>
      <c r="E14" s="233"/>
      <c r="F14" s="233"/>
      <c r="G14" s="233"/>
    </row>
    <row r="15" spans="1:10" s="214" customFormat="1" ht="29.45" customHeight="1" x14ac:dyDescent="0.25">
      <c r="A15" s="533" t="s">
        <v>231</v>
      </c>
      <c r="B15" s="533"/>
      <c r="C15" s="533"/>
      <c r="D15" s="533"/>
      <c r="E15" s="533"/>
      <c r="F15" s="533"/>
      <c r="G15" s="533"/>
    </row>
    <row r="16" spans="1:10" s="214" customFormat="1" ht="28.9" customHeight="1" x14ac:dyDescent="0.25">
      <c r="A16" s="533" t="s">
        <v>254</v>
      </c>
      <c r="B16" s="533"/>
      <c r="C16" s="533"/>
      <c r="D16" s="533"/>
      <c r="E16" s="533"/>
      <c r="F16" s="533"/>
      <c r="G16" s="533"/>
    </row>
  </sheetData>
  <mergeCells count="5">
    <mergeCell ref="F4:G4"/>
    <mergeCell ref="B4:C4"/>
    <mergeCell ref="D4:E4"/>
    <mergeCell ref="A15:G15"/>
    <mergeCell ref="A16:G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showGridLines="0" zoomScale="85" zoomScaleNormal="85" workbookViewId="0">
      <selection activeCell="A16" sqref="A16:E16"/>
    </sheetView>
  </sheetViews>
  <sheetFormatPr baseColWidth="10" defaultRowHeight="15" x14ac:dyDescent="0.25"/>
  <cols>
    <col min="1" max="1" width="34.7109375" customWidth="1"/>
    <col min="2" max="5" width="18.140625" style="183" customWidth="1"/>
  </cols>
  <sheetData>
    <row r="1" spans="1:20" x14ac:dyDescent="0.25">
      <c r="A1" s="232" t="s">
        <v>246</v>
      </c>
    </row>
    <row r="2" spans="1:20" x14ac:dyDescent="0.25">
      <c r="A2" t="s">
        <v>234</v>
      </c>
    </row>
    <row r="3" spans="1:20" s="1" customFormat="1" ht="12.75" customHeight="1" x14ac:dyDescent="0.2">
      <c r="B3" s="182"/>
      <c r="C3" s="182"/>
      <c r="D3" s="182"/>
      <c r="E3" s="182"/>
      <c r="F3" s="509"/>
      <c r="G3" s="509"/>
      <c r="H3" s="509"/>
      <c r="I3" s="509"/>
      <c r="J3" s="509"/>
      <c r="K3" s="509"/>
      <c r="L3" s="509"/>
      <c r="M3" s="178"/>
      <c r="N3" s="167"/>
      <c r="O3" s="167"/>
    </row>
    <row r="4" spans="1:20" s="196" customFormat="1" ht="17.45" customHeight="1" x14ac:dyDescent="0.25">
      <c r="B4" s="539" t="s">
        <v>179</v>
      </c>
      <c r="C4" s="540"/>
      <c r="D4" s="539" t="s">
        <v>180</v>
      </c>
      <c r="E4" s="540"/>
      <c r="F4" s="197"/>
      <c r="K4" s="198"/>
      <c r="L4" s="199"/>
      <c r="M4" s="200"/>
      <c r="S4" s="198"/>
      <c r="T4" s="199"/>
    </row>
    <row r="5" spans="1:20" s="196" customFormat="1" ht="17.45" customHeight="1" x14ac:dyDescent="0.25">
      <c r="B5" s="236" t="s">
        <v>11</v>
      </c>
      <c r="C5" s="236" t="s">
        <v>12</v>
      </c>
      <c r="D5" s="236" t="s">
        <v>11</v>
      </c>
      <c r="E5" s="187" t="s">
        <v>12</v>
      </c>
      <c r="F5" s="197"/>
      <c r="K5" s="198"/>
      <c r="L5" s="199"/>
      <c r="M5" s="200"/>
      <c r="S5" s="198"/>
      <c r="T5" s="199"/>
    </row>
    <row r="6" spans="1:20" s="1" customFormat="1" ht="15" customHeight="1" x14ac:dyDescent="0.2">
      <c r="A6" s="376" t="s">
        <v>0</v>
      </c>
      <c r="B6" s="423">
        <v>4.3111295784375097</v>
      </c>
      <c r="C6" s="423">
        <v>15.303513316116399</v>
      </c>
      <c r="D6" s="423">
        <v>4.5123752080909103</v>
      </c>
      <c r="E6" s="423">
        <v>7.9352687781745797</v>
      </c>
      <c r="F6" s="171"/>
      <c r="K6" s="173"/>
      <c r="L6" s="172"/>
      <c r="M6" s="178"/>
      <c r="N6" s="167"/>
      <c r="O6" s="167"/>
      <c r="P6" s="167"/>
      <c r="Q6" s="167"/>
      <c r="R6" s="167"/>
      <c r="S6" s="173"/>
      <c r="T6" s="172"/>
    </row>
    <row r="7" spans="1:20" s="1" customFormat="1" ht="15" customHeight="1" x14ac:dyDescent="0.2">
      <c r="A7" s="193" t="s">
        <v>181</v>
      </c>
      <c r="B7" s="401">
        <v>4.6871214388674201</v>
      </c>
      <c r="C7" s="401">
        <v>6.3122050905611298</v>
      </c>
      <c r="D7" s="401">
        <v>8.7753333801306805</v>
      </c>
      <c r="E7" s="400">
        <v>10.1221801154151</v>
      </c>
      <c r="F7" s="171"/>
      <c r="K7" s="173"/>
      <c r="L7" s="172"/>
      <c r="M7" s="178"/>
      <c r="N7" s="167"/>
      <c r="O7" s="167"/>
      <c r="P7" s="167"/>
      <c r="Q7" s="167"/>
      <c r="R7" s="167"/>
      <c r="S7" s="173"/>
      <c r="T7" s="172"/>
    </row>
    <row r="8" spans="1:20" s="1" customFormat="1" ht="15" customHeight="1" x14ac:dyDescent="0.2">
      <c r="A8" s="193" t="s">
        <v>4</v>
      </c>
      <c r="B8" s="401">
        <v>6.9985307160796904</v>
      </c>
      <c r="C8" s="401">
        <v>9.2161311805325692</v>
      </c>
      <c r="D8" s="401">
        <v>12.7693255122369</v>
      </c>
      <c r="E8" s="400">
        <v>9.7025152552137506</v>
      </c>
      <c r="F8" s="171"/>
      <c r="K8" s="173"/>
      <c r="L8" s="172"/>
      <c r="M8" s="178"/>
      <c r="N8" s="167"/>
      <c r="O8" s="167"/>
      <c r="P8" s="167"/>
      <c r="Q8" s="167"/>
      <c r="R8" s="167"/>
      <c r="S8" s="173"/>
      <c r="T8" s="172"/>
    </row>
    <row r="9" spans="1:20" s="1" customFormat="1" ht="15" customHeight="1" x14ac:dyDescent="0.2">
      <c r="A9" s="193" t="s">
        <v>5</v>
      </c>
      <c r="B9" s="401">
        <v>3.6175118435341602</v>
      </c>
      <c r="C9" s="401">
        <v>4.5951896166513704</v>
      </c>
      <c r="D9" s="401">
        <v>8.1687309674717792</v>
      </c>
      <c r="E9" s="400">
        <v>9.6240394760360992</v>
      </c>
      <c r="F9" s="171"/>
      <c r="K9" s="173"/>
      <c r="L9" s="172"/>
      <c r="M9" s="178"/>
      <c r="N9" s="167"/>
      <c r="O9" s="167"/>
      <c r="P9" s="167"/>
      <c r="Q9" s="167"/>
      <c r="R9" s="167"/>
      <c r="S9" s="173"/>
      <c r="T9" s="172"/>
    </row>
    <row r="10" spans="1:20" s="1" customFormat="1" ht="15" customHeight="1" x14ac:dyDescent="0.2">
      <c r="A10" s="193" t="s">
        <v>6</v>
      </c>
      <c r="B10" s="401">
        <v>1.9112529631700199</v>
      </c>
      <c r="C10" s="401">
        <v>7.9464298764408703</v>
      </c>
      <c r="D10" s="401">
        <v>7.4767855263186398</v>
      </c>
      <c r="E10" s="400">
        <v>10.8579777320915</v>
      </c>
      <c r="F10" s="171"/>
      <c r="K10" s="173"/>
      <c r="L10" s="172"/>
      <c r="M10" s="178"/>
      <c r="N10" s="167"/>
      <c r="O10" s="167"/>
      <c r="P10" s="167"/>
      <c r="Q10" s="167"/>
      <c r="R10" s="167"/>
      <c r="S10" s="173"/>
      <c r="T10" s="172"/>
    </row>
    <row r="11" spans="1:20" s="1" customFormat="1" ht="15" customHeight="1" x14ac:dyDescent="0.2">
      <c r="A11" s="377" t="s">
        <v>7</v>
      </c>
      <c r="B11" s="402">
        <v>13.622502080114501</v>
      </c>
      <c r="C11" s="402">
        <v>19.5387736958109</v>
      </c>
      <c r="D11" s="402">
        <v>13.485317977903</v>
      </c>
      <c r="E11" s="424">
        <v>20.515165087126601</v>
      </c>
      <c r="F11" s="171"/>
      <c r="K11" s="173"/>
      <c r="L11" s="172"/>
      <c r="M11" s="178"/>
      <c r="N11" s="167"/>
      <c r="O11" s="167"/>
      <c r="P11" s="167"/>
      <c r="Q11" s="167"/>
      <c r="R11" s="167"/>
      <c r="S11" s="173"/>
      <c r="T11" s="172"/>
    </row>
    <row r="12" spans="1:20" s="1" customFormat="1" ht="15" customHeight="1" x14ac:dyDescent="0.2">
      <c r="A12" s="378" t="s">
        <v>177</v>
      </c>
      <c r="B12" s="425">
        <v>5.5466860702467704</v>
      </c>
      <c r="C12" s="425">
        <v>8.9561911648335499</v>
      </c>
      <c r="D12" s="425">
        <v>9.6215856017094694</v>
      </c>
      <c r="E12" s="425">
        <v>11.167684343204501</v>
      </c>
      <c r="F12" s="171"/>
      <c r="K12" s="173"/>
      <c r="L12" s="172"/>
      <c r="M12" s="178"/>
      <c r="N12" s="167"/>
      <c r="O12" s="167"/>
      <c r="P12" s="167"/>
      <c r="Q12" s="167"/>
      <c r="R12" s="167"/>
      <c r="S12" s="173"/>
      <c r="T12" s="172"/>
    </row>
    <row r="13" spans="1:20" s="1" customFormat="1" ht="15" customHeight="1" x14ac:dyDescent="0.2">
      <c r="A13" s="379" t="s">
        <v>241</v>
      </c>
      <c r="B13" s="425">
        <v>7.3265764788116901</v>
      </c>
      <c r="C13" s="425">
        <v>11.1085251500255</v>
      </c>
      <c r="D13" s="425">
        <v>8.8900619755776695</v>
      </c>
      <c r="E13" s="425">
        <v>9.49359337123256</v>
      </c>
      <c r="F13" s="171"/>
      <c r="G13" s="19"/>
      <c r="K13" s="173"/>
      <c r="L13" s="172"/>
      <c r="M13" s="178"/>
      <c r="N13" s="167"/>
      <c r="O13" s="167"/>
      <c r="P13" s="167"/>
      <c r="Q13" s="167"/>
      <c r="R13" s="167"/>
      <c r="S13" s="173"/>
      <c r="T13" s="172"/>
    </row>
    <row r="14" spans="1:20" s="340" customFormat="1" ht="19.899999999999999" customHeight="1" x14ac:dyDescent="0.2">
      <c r="A14" s="343" t="s">
        <v>233</v>
      </c>
      <c r="B14" s="346"/>
      <c r="C14" s="346"/>
      <c r="D14" s="346"/>
      <c r="E14" s="347"/>
      <c r="F14" s="348"/>
      <c r="K14" s="349"/>
      <c r="L14" s="350"/>
      <c r="M14" s="351"/>
      <c r="N14" s="352"/>
      <c r="O14" s="352"/>
      <c r="P14" s="352"/>
      <c r="Q14" s="352"/>
      <c r="R14" s="352"/>
      <c r="S14" s="349"/>
      <c r="T14" s="350"/>
    </row>
    <row r="15" spans="1:20" ht="31.15" customHeight="1" x14ac:dyDescent="0.25">
      <c r="A15" s="533" t="s">
        <v>231</v>
      </c>
      <c r="B15" s="533"/>
      <c r="C15" s="533"/>
      <c r="D15" s="533"/>
      <c r="E15" s="533"/>
    </row>
    <row r="16" spans="1:20" ht="30" customHeight="1" x14ac:dyDescent="0.25">
      <c r="A16" s="533" t="s">
        <v>255</v>
      </c>
      <c r="B16" s="533"/>
      <c r="C16" s="533"/>
      <c r="D16" s="533"/>
      <c r="E16" s="533"/>
    </row>
  </sheetData>
  <mergeCells count="5">
    <mergeCell ref="F3:L3"/>
    <mergeCell ref="B4:C4"/>
    <mergeCell ref="D4:E4"/>
    <mergeCell ref="A15:E15"/>
    <mergeCell ref="A16: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Figure 1</vt:lpstr>
      <vt:lpstr>Feuil1</vt:lpstr>
      <vt:lpstr>Figure 3  (2)</vt:lpstr>
      <vt:lpstr>Figure 2</vt:lpstr>
      <vt:lpstr>Figure 3 </vt:lpstr>
      <vt:lpstr>Figure 4</vt:lpstr>
      <vt:lpstr>Figure 5 </vt:lpstr>
      <vt:lpstr>Figure 6</vt:lpstr>
      <vt:lpstr>Figure 7</vt:lpstr>
      <vt:lpstr>Fam_metiers</vt:lpstr>
      <vt:lpstr>Immi</vt:lpstr>
      <vt:lpstr>Figure 8</vt:lpstr>
      <vt:lpstr>Figure 9  (2)</vt:lpstr>
      <vt:lpstr>Figure 9 </vt:lpstr>
      <vt:lpstr>FC 1</vt:lpstr>
      <vt:lpstr>FC 2</vt:lpstr>
      <vt:lpstr>FC 3</vt:lpstr>
      <vt:lpstr>FC 4</vt:lpstr>
      <vt:lpstr>Plaintes_métier</vt:lpstr>
      <vt:lpstr>Plaintes_global</vt:lpstr>
      <vt:lpstr>Calcul NA</vt:lpstr>
      <vt:lpstr>Contact avec le public</vt:lpstr>
      <vt:lpstr>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CHEDORGE Daphne</dc:creator>
  <cp:lastModifiedBy>BERSON Cecile</cp:lastModifiedBy>
  <dcterms:created xsi:type="dcterms:W3CDTF">2024-04-08T09:39:34Z</dcterms:created>
  <dcterms:modified xsi:type="dcterms:W3CDTF">2025-06-06T10:07:14Z</dcterms:modified>
</cp:coreProperties>
</file>