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27" activeTab="3"/>
  </bookViews>
  <sheets>
    <sheet name="Figure 1" sheetId="1" r:id="rId1"/>
    <sheet name="Figure 2" sheetId="2" r:id="rId2"/>
    <sheet name="Figure 3" sheetId="3" r:id="rId3"/>
    <sheet name="Figure 4" sheetId="4" r:id="rId4"/>
  </sheets>
  <calcPr calcId="152511"/>
</workbook>
</file>

<file path=xl/calcChain.xml><?xml version="1.0" encoding="utf-8"?>
<calcChain xmlns="http://schemas.openxmlformats.org/spreadsheetml/2006/main">
  <c r="E5" i="2" l="1"/>
  <c r="E3" i="2"/>
  <c r="B5" i="2"/>
  <c r="B3" i="2"/>
  <c r="F3" i="3" l="1"/>
  <c r="C5" i="3"/>
  <c r="C4" i="3"/>
  <c r="C3" i="3"/>
  <c r="E6" i="2"/>
  <c r="D6" i="2"/>
  <c r="D5" i="2"/>
  <c r="D3" i="2"/>
  <c r="C6" i="2"/>
  <c r="C5" i="2"/>
  <c r="C3" i="2"/>
  <c r="B6" i="2"/>
  <c r="D7" i="2" l="1"/>
  <c r="F5" i="3"/>
  <c r="F4" i="3"/>
  <c r="E7" i="2"/>
  <c r="C7" i="2"/>
  <c r="B7" i="2"/>
  <c r="F4" i="1" l="1"/>
  <c r="E4" i="1" l="1"/>
  <c r="D4" i="1"/>
  <c r="C4" i="1"/>
  <c r="B4" i="1"/>
</calcChain>
</file>

<file path=xl/sharedStrings.xml><?xml version="1.0" encoding="utf-8"?>
<sst xmlns="http://schemas.openxmlformats.org/spreadsheetml/2006/main" count="62" uniqueCount="48">
  <si>
    <t>année universitaire</t>
  </si>
  <si>
    <t>Universités*</t>
  </si>
  <si>
    <t>Ensemble</t>
  </si>
  <si>
    <t>Part des étrangers en mobilité internationale (%)</t>
  </si>
  <si>
    <t>1. Nombre d'étudiants étrangers en mobilité internationale inscrits dans l'enseignement supérieur</t>
  </si>
  <si>
    <t>Autres formations**</t>
  </si>
  <si>
    <t>Licence</t>
  </si>
  <si>
    <t>Master</t>
  </si>
  <si>
    <t>Doctorat</t>
  </si>
  <si>
    <t>Total</t>
  </si>
  <si>
    <t>dont femmes (%)</t>
  </si>
  <si>
    <t>Afrique</t>
  </si>
  <si>
    <t>Asie</t>
  </si>
  <si>
    <t>Europe (UE et hors UE)</t>
  </si>
  <si>
    <t>Autres pays</t>
  </si>
  <si>
    <t>Effectifs</t>
  </si>
  <si>
    <t>part à l'univ (%)</t>
  </si>
  <si>
    <t>Maroc</t>
  </si>
  <si>
    <t>Tunisie</t>
  </si>
  <si>
    <t>Algérie</t>
  </si>
  <si>
    <t>Liban</t>
  </si>
  <si>
    <t>Chine</t>
  </si>
  <si>
    <t>Allemagne</t>
  </si>
  <si>
    <t>Italie</t>
  </si>
  <si>
    <t>Sénégal</t>
  </si>
  <si>
    <t>Ensemble des étudiants étrangers</t>
  </si>
  <si>
    <t>Droit</t>
  </si>
  <si>
    <t>Economie</t>
  </si>
  <si>
    <t>Lettres</t>
  </si>
  <si>
    <t>Sciences</t>
  </si>
  <si>
    <t>Médecine</t>
  </si>
  <si>
    <t>Côte d'Ivoire</t>
  </si>
  <si>
    <t>DUT ou BUT</t>
  </si>
  <si>
    <t>**Les autres formations sont celles d’ingénieurs hors université, d’écoles de commerce, de gestion et vente, d’art, d’architecture et de journalisme, des STS, des CPGE, des autres écoles et formations.</t>
  </si>
  <si>
    <t>2. Principales origines par cursus universitaire et part des étudiantes étrangères (2023/2024)</t>
  </si>
  <si>
    <t>Source : Ministère de l'éducation nationale et de la jeunesse - RERS 2024.</t>
  </si>
  <si>
    <t>Source : Ministère de l'éducation nationale et de la jeunesse - RERS 2024.</t>
  </si>
  <si>
    <t>Lecture : en 2023, 319 873 étudiants étrangers sont inscrits en France dans l'enseignement supérieur, dont 206 375 à l'université</t>
  </si>
  <si>
    <t>Lecture : 111 689 étudiants inscrits à l'université sont africains, dont 48,8 % sont des femmes.</t>
  </si>
  <si>
    <t>3. Principales origines et part à l'université (2023/2024)</t>
  </si>
  <si>
    <t>4. Répartition des étudiants étrangers par discipline dans les universités 2023-2024 (en %)</t>
  </si>
  <si>
    <r>
      <t>Source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: Ministère de l'éducation nationale et de la jeunesse - RERS 2024.</t>
    </r>
  </si>
  <si>
    <r>
      <t>Lecture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: 5,1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% des étudiants marocains en mobilité internationale inscrits à l’université font des études de droit.</t>
    </r>
  </si>
  <si>
    <t>*Les universités incluent aussi les préparations au DUT et au BUT et les formations universitaires d'ingénieur</t>
  </si>
  <si>
    <t>Lecture : 36 813 étudiants marocains en mobilité internationale étudient dans l'enseignement supérieur et 64 % d'entre eux étudient à l'université dont préparation DUT/BUT et ingénieurs.</t>
  </si>
  <si>
    <t>Champ : France</t>
  </si>
  <si>
    <t>Champ : France, étudiants étrangers en mobilité internationale à l’université.</t>
  </si>
  <si>
    <r>
      <t>Champ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  <family val="3"/>
      </rPr>
      <t>: France, étudiants étrangers en mobilité internationale à l’université.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</si>
</sst>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90"/>
      <name val="Calibri"/>
      <family val="2"/>
      <scheme val="minor"/>
    </font>
    <font>
      <sz val="8"/>
      <color theme="1"/>
      <name val="Marianne"/>
      <family val="3"/>
    </font>
    <font>
      <sz val="8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CF"/>
        <bgColor indexed="64"/>
      </patternFill>
    </fill>
    <fill>
      <patternFill patternType="solid">
        <fgColor rgb="FFE5E8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ED3DA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3" fontId="3" fillId="3" borderId="0" xfId="0" applyNumberFormat="1" applyFont="1" applyFill="1" applyBorder="1" applyAlignment="1">
      <alignment horizontal="right" vertical="center" indent="2"/>
    </xf>
    <xf numFmtId="0" fontId="3" fillId="4" borderId="0" xfId="0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right" vertical="center" indent="2"/>
    </xf>
    <xf numFmtId="3" fontId="4" fillId="4" borderId="0" xfId="0" applyNumberFormat="1" applyFont="1" applyFill="1" applyAlignment="1">
      <alignment horizontal="right" vertical="center" indent="2"/>
    </xf>
    <xf numFmtId="0" fontId="5" fillId="5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right" vertical="center" indent="2"/>
    </xf>
    <xf numFmtId="0" fontId="2" fillId="6" borderId="0" xfId="0" applyFont="1" applyFill="1" applyBorder="1"/>
    <xf numFmtId="0" fontId="2" fillId="3" borderId="0" xfId="0" applyFont="1" applyFill="1" applyBorder="1" applyAlignment="1">
      <alignment horizontal="left" vertical="center" wrapText="1"/>
    </xf>
    <xf numFmtId="165" fontId="3" fillId="3" borderId="0" xfId="0" applyNumberFormat="1" applyFont="1" applyFill="1" applyBorder="1" applyAlignment="1">
      <alignment horizontal="right" vertical="center" indent="2"/>
    </xf>
    <xf numFmtId="0" fontId="6" fillId="0" borderId="0" xfId="0" applyFont="1"/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3" fontId="2" fillId="6" borderId="0" xfId="0" applyNumberFormat="1" applyFont="1" applyFill="1" applyBorder="1" applyAlignment="1">
      <alignment horizontal="right" indent="2"/>
    </xf>
    <xf numFmtId="0" fontId="5" fillId="5" borderId="0" xfId="0" applyFont="1" applyFill="1" applyBorder="1" applyAlignment="1">
      <alignment horizontal="left" vertical="center"/>
    </xf>
    <xf numFmtId="165" fontId="5" fillId="5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indent="2"/>
    </xf>
    <xf numFmtId="0" fontId="2" fillId="3" borderId="0" xfId="0" applyFont="1" applyFill="1" applyBorder="1" applyAlignment="1">
      <alignment horizontal="left" wrapText="1"/>
    </xf>
    <xf numFmtId="167" fontId="4" fillId="3" borderId="0" xfId="0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>
      <alignment horizontal="right" vertical="center" indent="2"/>
    </xf>
    <xf numFmtId="3" fontId="2" fillId="6" borderId="0" xfId="0" applyNumberFormat="1" applyFont="1" applyFill="1" applyBorder="1" applyAlignment="1">
      <alignment horizontal="right" vertical="center" indent="2"/>
    </xf>
    <xf numFmtId="1" fontId="2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" fillId="6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 wrapText="1"/>
    </xf>
    <xf numFmtId="167" fontId="2" fillId="6" borderId="0" xfId="0" applyNumberFormat="1" applyFont="1" applyFill="1" applyBorder="1" applyAlignment="1">
      <alignment horizontal="center" vertical="center"/>
    </xf>
    <xf numFmtId="167" fontId="2" fillId="6" borderId="0" xfId="0" applyNumberFormat="1" applyFont="1" applyFill="1" applyBorder="1" applyAlignment="1">
      <alignment horizontal="right" vertical="center" indent="2"/>
    </xf>
    <xf numFmtId="167" fontId="2" fillId="6" borderId="0" xfId="0" applyNumberFormat="1" applyFont="1" applyFill="1" applyBorder="1" applyAlignment="1">
      <alignment horizontal="right" vertical="center" indent="3"/>
    </xf>
    <xf numFmtId="165" fontId="5" fillId="5" borderId="0" xfId="0" applyNumberFormat="1" applyFont="1" applyFill="1" applyBorder="1" applyAlignment="1">
      <alignment horizontal="right" vertical="center" indent="3"/>
    </xf>
    <xf numFmtId="167" fontId="2" fillId="6" borderId="0" xfId="0" applyNumberFormat="1" applyFont="1" applyFill="1" applyBorder="1" applyAlignment="1">
      <alignment horizontal="center"/>
    </xf>
    <xf numFmtId="3" fontId="5" fillId="5" borderId="0" xfId="0" applyNumberFormat="1" applyFont="1" applyFill="1" applyBorder="1" applyAlignment="1">
      <alignment horizontal="right" vertical="center" indent="3"/>
    </xf>
    <xf numFmtId="0" fontId="5" fillId="5" borderId="0" xfId="0" applyFont="1" applyFill="1" applyBorder="1" applyAlignment="1">
      <alignment horizontal="center" vertical="center"/>
    </xf>
    <xf numFmtId="167" fontId="10" fillId="6" borderId="0" xfId="0" applyNumberFormat="1" applyFont="1" applyFill="1" applyBorder="1" applyAlignment="1">
      <alignment horizontal="center" vertical="center"/>
    </xf>
    <xf numFmtId="167" fontId="4" fillId="6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10</xdr:col>
      <xdr:colOff>14800</xdr:colOff>
      <xdr:row>102</xdr:row>
      <xdr:rowOff>99971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210585"/>
          <a:ext cx="8443692" cy="3734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9</xdr:col>
      <xdr:colOff>707630</xdr:colOff>
      <xdr:row>77</xdr:row>
      <xdr:rowOff>110663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589369"/>
          <a:ext cx="8397968" cy="5380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20" sqref="D20"/>
    </sheetView>
  </sheetViews>
  <sheetFormatPr baseColWidth="10" defaultColWidth="9.140625" defaultRowHeight="15" x14ac:dyDescent="0.25"/>
  <cols>
    <col min="1" max="1" width="24.5703125" customWidth="1"/>
    <col min="2" max="7" width="11.7109375" customWidth="1"/>
  </cols>
  <sheetData>
    <row r="1" spans="1:7" s="13" customFormat="1" ht="15.75" x14ac:dyDescent="0.25">
      <c r="A1" s="13" t="s">
        <v>4</v>
      </c>
    </row>
    <row r="2" spans="1:7" x14ac:dyDescent="0.25">
      <c r="A2" s="1" t="s">
        <v>0</v>
      </c>
      <c r="B2" s="42">
        <v>2018</v>
      </c>
      <c r="C2" s="42">
        <v>2019</v>
      </c>
      <c r="D2" s="42">
        <v>2020</v>
      </c>
      <c r="E2" s="42">
        <v>2021</v>
      </c>
      <c r="F2" s="42">
        <v>2022</v>
      </c>
      <c r="G2" s="42">
        <v>2023</v>
      </c>
    </row>
    <row r="3" spans="1:7" x14ac:dyDescent="0.25">
      <c r="A3" s="3" t="s">
        <v>1</v>
      </c>
      <c r="B3" s="4">
        <v>202151</v>
      </c>
      <c r="C3" s="4">
        <v>202140</v>
      </c>
      <c r="D3" s="4">
        <v>189935</v>
      </c>
      <c r="E3" s="4">
        <v>202397</v>
      </c>
      <c r="F3" s="4">
        <v>203943</v>
      </c>
      <c r="G3" s="4">
        <v>206375</v>
      </c>
    </row>
    <row r="4" spans="1:7" x14ac:dyDescent="0.25">
      <c r="A4" s="5" t="s">
        <v>5</v>
      </c>
      <c r="B4" s="7">
        <f>B5-B3</f>
        <v>81563</v>
      </c>
      <c r="C4" s="7">
        <f>C5-C3</f>
        <v>88330</v>
      </c>
      <c r="D4" s="7">
        <f>D5-D3</f>
        <v>88343</v>
      </c>
      <c r="E4" s="7">
        <f>E5-E3</f>
        <v>100466</v>
      </c>
      <c r="F4" s="7">
        <f>15688+46204+9395+5089+1155+29285</f>
        <v>106816</v>
      </c>
      <c r="G4" s="7">
        <v>113498</v>
      </c>
    </row>
    <row r="5" spans="1:7" x14ac:dyDescent="0.25">
      <c r="A5" s="8" t="s">
        <v>2</v>
      </c>
      <c r="B5" s="9">
        <v>283714</v>
      </c>
      <c r="C5" s="9">
        <v>290470</v>
      </c>
      <c r="D5" s="9">
        <v>278278</v>
      </c>
      <c r="E5" s="9">
        <v>302863</v>
      </c>
      <c r="F5" s="9">
        <v>310759</v>
      </c>
      <c r="G5" s="9">
        <v>319873</v>
      </c>
    </row>
    <row r="6" spans="1:7" ht="4.9000000000000004" customHeight="1" x14ac:dyDescent="0.25">
      <c r="A6" s="10"/>
      <c r="B6" s="6"/>
      <c r="C6" s="6"/>
      <c r="D6" s="6"/>
      <c r="E6" s="6"/>
    </row>
    <row r="7" spans="1:7" ht="25.5" x14ac:dyDescent="0.25">
      <c r="A7" s="11" t="s">
        <v>3</v>
      </c>
      <c r="B7" s="12">
        <v>10.59</v>
      </c>
      <c r="C7" s="12">
        <v>10.7</v>
      </c>
      <c r="D7" s="12">
        <v>10</v>
      </c>
      <c r="E7" s="12">
        <v>10.8</v>
      </c>
      <c r="F7" s="12">
        <v>11.3</v>
      </c>
      <c r="G7" s="12">
        <v>11.54</v>
      </c>
    </row>
    <row r="8" spans="1:7" x14ac:dyDescent="0.25">
      <c r="A8" t="s">
        <v>37</v>
      </c>
    </row>
    <row r="9" spans="1:7" x14ac:dyDescent="0.25">
      <c r="A9" t="s">
        <v>43</v>
      </c>
    </row>
    <row r="10" spans="1:7" x14ac:dyDescent="0.25">
      <c r="A10" t="s">
        <v>33</v>
      </c>
    </row>
    <row r="11" spans="1:7" x14ac:dyDescent="0.25">
      <c r="A11" t="s">
        <v>45</v>
      </c>
    </row>
    <row r="12" spans="1:7" x14ac:dyDescent="0.25">
      <c r="A12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30" zoomScaleNormal="130" workbookViewId="0">
      <selection activeCell="A16" sqref="A16"/>
    </sheetView>
  </sheetViews>
  <sheetFormatPr baseColWidth="10" defaultColWidth="9.140625" defaultRowHeight="15" x14ac:dyDescent="0.25"/>
  <cols>
    <col min="1" max="1" width="24.28515625" customWidth="1"/>
    <col min="2" max="5" width="11.7109375" customWidth="1"/>
    <col min="6" max="6" width="14.7109375" customWidth="1"/>
  </cols>
  <sheetData>
    <row r="1" spans="1:6" s="13" customFormat="1" ht="15.75" x14ac:dyDescent="0.25">
      <c r="A1" s="13" t="s">
        <v>34</v>
      </c>
    </row>
    <row r="2" spans="1:6" s="13" customFormat="1" ht="15.75" x14ac:dyDescent="0.25">
      <c r="A2" s="14"/>
      <c r="B2" s="2" t="s">
        <v>6</v>
      </c>
      <c r="C2" s="2" t="s">
        <v>7</v>
      </c>
      <c r="D2" s="2" t="s">
        <v>8</v>
      </c>
      <c r="E2" s="15" t="s">
        <v>9</v>
      </c>
      <c r="F2" s="2" t="s">
        <v>10</v>
      </c>
    </row>
    <row r="3" spans="1:6" s="13" customFormat="1" ht="15.75" x14ac:dyDescent="0.25">
      <c r="A3" s="16" t="s">
        <v>11</v>
      </c>
      <c r="B3" s="17">
        <f>30516+21435</f>
        <v>51951</v>
      </c>
      <c r="C3" s="17">
        <f>23675+29750</f>
        <v>53425</v>
      </c>
      <c r="D3" s="17">
        <f>3152+3161</f>
        <v>6313</v>
      </c>
      <c r="E3" s="17">
        <f>57343+54346</f>
        <v>111689</v>
      </c>
      <c r="F3" s="41">
        <v>48.8</v>
      </c>
    </row>
    <row r="4" spans="1:6" x14ac:dyDescent="0.25">
      <c r="A4" s="16" t="s">
        <v>12</v>
      </c>
      <c r="B4" s="17">
        <v>18898</v>
      </c>
      <c r="C4" s="17">
        <v>14828</v>
      </c>
      <c r="D4" s="17">
        <v>6005</v>
      </c>
      <c r="E4" s="17">
        <v>39731</v>
      </c>
      <c r="F4" s="41">
        <v>57.5</v>
      </c>
    </row>
    <row r="5" spans="1:6" x14ac:dyDescent="0.25">
      <c r="A5" s="16" t="s">
        <v>13</v>
      </c>
      <c r="B5" s="17">
        <f>13626+4493</f>
        <v>18119</v>
      </c>
      <c r="C5" s="17">
        <f>12723+3141</f>
        <v>15864</v>
      </c>
      <c r="D5" s="17">
        <f>3698+874</f>
        <v>4572</v>
      </c>
      <c r="E5" s="17">
        <f>30047+8508</f>
        <v>38555</v>
      </c>
      <c r="F5" s="41">
        <v>67.099999999999994</v>
      </c>
    </row>
    <row r="6" spans="1:6" x14ac:dyDescent="0.25">
      <c r="A6" s="16" t="s">
        <v>14</v>
      </c>
      <c r="B6" s="24">
        <f>6402+148+9</f>
        <v>6559</v>
      </c>
      <c r="C6" s="17">
        <f>7419+102+17</f>
        <v>7538</v>
      </c>
      <c r="D6" s="17">
        <f>2281+21+1</f>
        <v>2303</v>
      </c>
      <c r="E6" s="17">
        <f>16102+271+27</f>
        <v>16400</v>
      </c>
      <c r="F6" s="40">
        <v>60.8</v>
      </c>
    </row>
    <row r="7" spans="1:6" x14ac:dyDescent="0.25">
      <c r="A7" s="18" t="s">
        <v>2</v>
      </c>
      <c r="B7" s="9">
        <f>SUM(B3:B6)</f>
        <v>95527</v>
      </c>
      <c r="C7" s="9">
        <f>SUM(C3:C6)</f>
        <v>91655</v>
      </c>
      <c r="D7" s="9">
        <f>SUM(D3:D6)</f>
        <v>19193</v>
      </c>
      <c r="E7" s="9">
        <f>SUM(E3:E6)</f>
        <v>206375</v>
      </c>
      <c r="F7" s="19">
        <v>54.8</v>
      </c>
    </row>
    <row r="8" spans="1:6" ht="4.1500000000000004" customHeight="1" x14ac:dyDescent="0.25">
      <c r="A8" s="16"/>
      <c r="B8" s="20"/>
      <c r="C8" s="20"/>
      <c r="D8" s="20"/>
      <c r="E8" s="20"/>
      <c r="F8" s="16"/>
    </row>
    <row r="9" spans="1:6" ht="26.25" x14ac:dyDescent="0.25">
      <c r="A9" s="21" t="s">
        <v>3</v>
      </c>
      <c r="B9" s="22">
        <v>9.9</v>
      </c>
      <c r="C9" s="23">
        <v>15.6</v>
      </c>
      <c r="D9" s="23">
        <v>35.6</v>
      </c>
      <c r="E9" s="23">
        <v>12.9</v>
      </c>
      <c r="F9" s="23"/>
    </row>
    <row r="10" spans="1:6" x14ac:dyDescent="0.25">
      <c r="A10" t="s">
        <v>38</v>
      </c>
    </row>
    <row r="11" spans="1:6" x14ac:dyDescent="0.25">
      <c r="A11" t="s">
        <v>46</v>
      </c>
    </row>
    <row r="12" spans="1:6" x14ac:dyDescent="0.25">
      <c r="A12" t="s">
        <v>35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E27" sqref="E27"/>
    </sheetView>
  </sheetViews>
  <sheetFormatPr baseColWidth="10" defaultColWidth="9.140625" defaultRowHeight="15" x14ac:dyDescent="0.25"/>
  <cols>
    <col min="1" max="1" width="11.7109375" customWidth="1"/>
    <col min="2" max="3" width="13.7109375" customWidth="1"/>
    <col min="4" max="4" width="11.7109375" customWidth="1"/>
    <col min="5" max="6" width="13.7109375" customWidth="1"/>
    <col min="7" max="7" width="17.7109375" customWidth="1"/>
    <col min="8" max="8" width="14.28515625" customWidth="1"/>
  </cols>
  <sheetData>
    <row r="1" spans="1:9" s="13" customFormat="1" ht="15.75" x14ac:dyDescent="0.25">
      <c r="A1" s="13" t="s">
        <v>39</v>
      </c>
    </row>
    <row r="2" spans="1:9" x14ac:dyDescent="0.25">
      <c r="A2" s="1"/>
      <c r="B2" s="15" t="s">
        <v>15</v>
      </c>
      <c r="C2" s="2" t="s">
        <v>16</v>
      </c>
      <c r="D2" s="15"/>
      <c r="E2" s="15" t="s">
        <v>15</v>
      </c>
      <c r="F2" s="15" t="s">
        <v>16</v>
      </c>
    </row>
    <row r="3" spans="1:9" x14ac:dyDescent="0.25">
      <c r="A3" s="10" t="s">
        <v>17</v>
      </c>
      <c r="B3" s="26">
        <v>36813</v>
      </c>
      <c r="C3" s="25">
        <f>64</f>
        <v>64</v>
      </c>
      <c r="D3" s="10" t="s">
        <v>24</v>
      </c>
      <c r="E3" s="26">
        <v>15227</v>
      </c>
      <c r="F3" s="25">
        <f>74</f>
        <v>74</v>
      </c>
      <c r="G3" s="10"/>
      <c r="H3" s="26"/>
      <c r="I3" s="25"/>
    </row>
    <row r="4" spans="1:9" x14ac:dyDescent="0.25">
      <c r="A4" s="10" t="s">
        <v>19</v>
      </c>
      <c r="B4" s="26">
        <v>27489</v>
      </c>
      <c r="C4" s="25">
        <f>86</f>
        <v>86</v>
      </c>
      <c r="D4" s="10" t="s">
        <v>23</v>
      </c>
      <c r="E4" s="26">
        <v>13280</v>
      </c>
      <c r="F4" s="25">
        <f>60+0+0</f>
        <v>60</v>
      </c>
    </row>
    <row r="5" spans="1:9" x14ac:dyDescent="0.25">
      <c r="A5" s="10" t="s">
        <v>21</v>
      </c>
      <c r="B5" s="26">
        <v>24174</v>
      </c>
      <c r="C5" s="25">
        <f>46</f>
        <v>46</v>
      </c>
      <c r="D5" s="10" t="s">
        <v>18</v>
      </c>
      <c r="E5" s="26">
        <v>12445</v>
      </c>
      <c r="F5" s="25">
        <f>63+1+2</f>
        <v>66</v>
      </c>
    </row>
    <row r="6" spans="1:9" x14ac:dyDescent="0.25">
      <c r="A6" s="43" t="s">
        <v>25</v>
      </c>
      <c r="B6" s="43"/>
      <c r="C6" s="43"/>
      <c r="D6" s="43"/>
      <c r="E6" s="38">
        <v>319873</v>
      </c>
      <c r="F6" s="39">
        <v>65</v>
      </c>
    </row>
    <row r="7" spans="1:9" x14ac:dyDescent="0.25">
      <c r="A7" t="s">
        <v>44</v>
      </c>
    </row>
    <row r="8" spans="1:9" x14ac:dyDescent="0.25">
      <c r="A8" t="s">
        <v>46</v>
      </c>
    </row>
    <row r="9" spans="1:9" x14ac:dyDescent="0.25">
      <c r="A9" t="s">
        <v>35</v>
      </c>
    </row>
  </sheetData>
  <mergeCells count="1">
    <mergeCell ref="A6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30" zoomScaleNormal="130" workbookViewId="0">
      <selection activeCell="B24" sqref="B24"/>
    </sheetView>
  </sheetViews>
  <sheetFormatPr baseColWidth="10" defaultColWidth="9.140625" defaultRowHeight="15" x14ac:dyDescent="0.25"/>
  <cols>
    <col min="1" max="1" width="29.7109375" customWidth="1"/>
    <col min="2" max="6" width="10.28515625" bestFit="1" customWidth="1"/>
    <col min="7" max="7" width="9.85546875" customWidth="1"/>
    <col min="8" max="8" width="11.7109375" bestFit="1" customWidth="1"/>
    <col min="10" max="10" width="26.42578125" bestFit="1" customWidth="1"/>
    <col min="11" max="11" width="5.5703125" bestFit="1" customWidth="1"/>
    <col min="12" max="12" width="8.5703125" bestFit="1" customWidth="1"/>
    <col min="13" max="13" width="6.7109375" bestFit="1" customWidth="1"/>
    <col min="14" max="14" width="7.42578125" bestFit="1" customWidth="1"/>
    <col min="15" max="15" width="8.7109375" bestFit="1" customWidth="1"/>
    <col min="16" max="16" width="10.140625" customWidth="1"/>
    <col min="17" max="17" width="8.5703125" bestFit="1" customWidth="1"/>
  </cols>
  <sheetData>
    <row r="1" spans="1:9" s="13" customFormat="1" ht="15.75" x14ac:dyDescent="0.25">
      <c r="A1" s="13" t="s">
        <v>40</v>
      </c>
    </row>
    <row r="2" spans="1:9" s="30" customFormat="1" ht="15.75" x14ac:dyDescent="0.25">
      <c r="A2" s="29"/>
      <c r="B2" s="15" t="s">
        <v>26</v>
      </c>
      <c r="C2" s="15" t="s">
        <v>27</v>
      </c>
      <c r="D2" s="15" t="s">
        <v>28</v>
      </c>
      <c r="E2" s="15" t="s">
        <v>29</v>
      </c>
      <c r="F2" s="15" t="s">
        <v>30</v>
      </c>
      <c r="G2" s="15" t="s">
        <v>32</v>
      </c>
      <c r="H2" s="15" t="s">
        <v>2</v>
      </c>
    </row>
    <row r="3" spans="1:9" s="30" customFormat="1" ht="15.75" x14ac:dyDescent="0.25">
      <c r="A3" s="31" t="s">
        <v>17</v>
      </c>
      <c r="B3" s="34">
        <v>5.1087810060510881</v>
      </c>
      <c r="C3" s="33">
        <v>20.656843272206569</v>
      </c>
      <c r="D3" s="33">
        <v>11.072104947110722</v>
      </c>
      <c r="E3" s="33">
        <v>48.598087671485978</v>
      </c>
      <c r="F3" s="35">
        <v>12.125271375121253</v>
      </c>
      <c r="G3" s="33">
        <v>2.4389117280243893</v>
      </c>
      <c r="H3" s="37">
        <v>100</v>
      </c>
    </row>
    <row r="4" spans="1:9" s="30" customFormat="1" ht="15.75" x14ac:dyDescent="0.25">
      <c r="A4" s="31" t="s">
        <v>19</v>
      </c>
      <c r="B4" s="34">
        <v>2.0567286214017786</v>
      </c>
      <c r="C4" s="33">
        <v>9.1077675222320558</v>
      </c>
      <c r="D4" s="33">
        <v>25.300290807940325</v>
      </c>
      <c r="E4" s="33">
        <v>49.466852109411221</v>
      </c>
      <c r="F4" s="35">
        <v>13.507818097526025</v>
      </c>
      <c r="G4" s="33">
        <v>0.56054284148859945</v>
      </c>
      <c r="H4" s="37">
        <v>100</v>
      </c>
    </row>
    <row r="5" spans="1:9" s="30" customFormat="1" ht="15.75" x14ac:dyDescent="0.25">
      <c r="A5" s="31" t="s">
        <v>21</v>
      </c>
      <c r="B5" s="34">
        <v>1.7399103139013452</v>
      </c>
      <c r="C5" s="33">
        <v>19.802690582959642</v>
      </c>
      <c r="D5" s="33">
        <v>40.834080717488789</v>
      </c>
      <c r="E5" s="33">
        <v>36.053811659192824</v>
      </c>
      <c r="F5" s="35">
        <v>0.78026905829596416</v>
      </c>
      <c r="G5" s="33">
        <v>0.78923766816143492</v>
      </c>
      <c r="H5" s="37">
        <v>99.999999999999986</v>
      </c>
    </row>
    <row r="6" spans="1:9" s="30" customFormat="1" ht="15.75" x14ac:dyDescent="0.25">
      <c r="A6" s="31" t="s">
        <v>24</v>
      </c>
      <c r="B6" s="34">
        <v>11.09933774834437</v>
      </c>
      <c r="C6" s="33">
        <v>13.227373068432671</v>
      </c>
      <c r="D6" s="33">
        <v>33.306843267108164</v>
      </c>
      <c r="E6" s="33">
        <v>30.896247240618102</v>
      </c>
      <c r="F6" s="35">
        <v>3.6556291390728477</v>
      </c>
      <c r="G6" s="33">
        <v>7.8145695364238401</v>
      </c>
      <c r="H6" s="37">
        <v>99.999999999999986</v>
      </c>
    </row>
    <row r="7" spans="1:9" s="30" customFormat="1" ht="15.75" x14ac:dyDescent="0.25">
      <c r="A7" s="31" t="s">
        <v>23</v>
      </c>
      <c r="B7" s="34">
        <v>10.450201207243461</v>
      </c>
      <c r="C7" s="33">
        <v>11.028672032193159</v>
      </c>
      <c r="D7" s="33">
        <v>46.717806841046276</v>
      </c>
      <c r="E7" s="33">
        <v>22.183098591549296</v>
      </c>
      <c r="F7" s="35">
        <v>9.0165995975855129</v>
      </c>
      <c r="G7" s="33">
        <v>0.60362173038229372</v>
      </c>
      <c r="H7" s="37">
        <v>99.999999999999986</v>
      </c>
    </row>
    <row r="8" spans="1:9" s="30" customFormat="1" ht="15.75" x14ac:dyDescent="0.25">
      <c r="A8" s="31" t="s">
        <v>18</v>
      </c>
      <c r="B8" s="34">
        <v>7.6492082825822161</v>
      </c>
      <c r="C8" s="33">
        <v>13.032886723507916</v>
      </c>
      <c r="D8" s="33">
        <v>14.957369062119366</v>
      </c>
      <c r="E8" s="33">
        <v>34.665042630937883</v>
      </c>
      <c r="F8" s="35">
        <v>28.380024360535934</v>
      </c>
      <c r="G8" s="33">
        <v>1.315468940316687</v>
      </c>
      <c r="H8" s="37">
        <v>100.00000000000001</v>
      </c>
    </row>
    <row r="9" spans="1:9" s="30" customFormat="1" ht="15.75" x14ac:dyDescent="0.25">
      <c r="A9" s="31" t="s">
        <v>20</v>
      </c>
      <c r="B9" s="34">
        <v>10.140360928100831</v>
      </c>
      <c r="C9" s="33">
        <v>11.644228014895445</v>
      </c>
      <c r="D9" s="33">
        <v>14.222285877971927</v>
      </c>
      <c r="E9" s="33">
        <v>47.665425379547408</v>
      </c>
      <c r="F9" s="35">
        <v>15.611572615296476</v>
      </c>
      <c r="G9" s="33">
        <v>0.71612718418791177</v>
      </c>
      <c r="H9" s="37">
        <v>100.00000000000001</v>
      </c>
    </row>
    <row r="10" spans="1:9" s="30" customFormat="1" ht="15.75" x14ac:dyDescent="0.25">
      <c r="A10" s="31" t="s">
        <v>31</v>
      </c>
      <c r="B10" s="34">
        <v>20.542422576507239</v>
      </c>
      <c r="C10" s="33">
        <v>24.060839288986624</v>
      </c>
      <c r="D10" s="33">
        <v>23.6210371999267</v>
      </c>
      <c r="E10" s="33">
        <v>24.024189114898295</v>
      </c>
      <c r="F10" s="35">
        <v>5.8090525929998167</v>
      </c>
      <c r="G10" s="33">
        <v>1.9424592266813268</v>
      </c>
      <c r="H10" s="37">
        <v>100</v>
      </c>
    </row>
    <row r="11" spans="1:9" s="30" customFormat="1" ht="15.75" x14ac:dyDescent="0.25">
      <c r="A11" s="31" t="s">
        <v>22</v>
      </c>
      <c r="B11" s="34">
        <v>21.273743016759777</v>
      </c>
      <c r="C11" s="33">
        <v>12.312849162011172</v>
      </c>
      <c r="D11" s="33">
        <v>42.41340782122905</v>
      </c>
      <c r="E11" s="33">
        <v>16.670391061452513</v>
      </c>
      <c r="F11" s="35">
        <v>6.2122905027932962</v>
      </c>
      <c r="G11" s="33">
        <v>1.1173184357541899</v>
      </c>
      <c r="H11" s="37">
        <v>100</v>
      </c>
    </row>
    <row r="12" spans="1:9" s="30" customFormat="1" ht="15.75" x14ac:dyDescent="0.25">
      <c r="A12" s="32" t="s">
        <v>25</v>
      </c>
      <c r="B12" s="19">
        <v>9.9023622047244082</v>
      </c>
      <c r="C12" s="19">
        <v>15.844457904300423</v>
      </c>
      <c r="D12" s="19">
        <v>29.031617201695941</v>
      </c>
      <c r="E12" s="19">
        <v>33.446396123561478</v>
      </c>
      <c r="F12" s="36">
        <v>9.6043609933373713</v>
      </c>
      <c r="G12" s="19">
        <v>2.1708055723803756</v>
      </c>
      <c r="H12" s="19">
        <v>100</v>
      </c>
    </row>
    <row r="13" spans="1:9" x14ac:dyDescent="0.25">
      <c r="A13" s="44" t="s">
        <v>42</v>
      </c>
      <c r="B13" s="45"/>
      <c r="C13" s="45"/>
      <c r="D13" s="45"/>
      <c r="E13" s="45"/>
      <c r="F13" s="45"/>
      <c r="G13" s="45"/>
      <c r="H13" s="45"/>
      <c r="I13" s="45"/>
    </row>
    <row r="14" spans="1:9" x14ac:dyDescent="0.25">
      <c r="A14" s="27" t="s">
        <v>47</v>
      </c>
      <c r="B14" s="28"/>
      <c r="C14" s="28"/>
      <c r="D14" s="28"/>
      <c r="E14" s="28"/>
      <c r="F14" s="28"/>
      <c r="G14" s="28"/>
      <c r="H14" s="28"/>
    </row>
    <row r="15" spans="1:9" x14ac:dyDescent="0.25">
      <c r="A15" s="27" t="s">
        <v>41</v>
      </c>
      <c r="B15" s="28"/>
      <c r="C15" s="28"/>
      <c r="D15" s="28"/>
      <c r="E15" s="28"/>
      <c r="F15" s="28"/>
      <c r="G15" s="28"/>
      <c r="H15" s="28"/>
    </row>
  </sheetData>
  <mergeCells count="1">
    <mergeCell ref="A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2024-10-23T12:36:58Z</dcterms:modified>
</cp:coreProperties>
</file>