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que_suppl\SSMSI\IA_violences_IF_hors_conj\"/>
    </mc:Choice>
  </mc:AlternateContent>
  <bookViews>
    <workbookView xWindow="0" yWindow="0" windowWidth="20490" windowHeight="7155" firstSheet="13" activeTab="17"/>
  </bookViews>
  <sheets>
    <sheet name="Figure 1" sheetId="34" r:id="rId1"/>
    <sheet name="Figure 2" sheetId="4" r:id="rId2"/>
    <sheet name="Figure 3" sheetId="18" r:id="rId3"/>
    <sheet name="Figure 4" sheetId="21" r:id="rId4"/>
    <sheet name="Figure 3 et 4" sheetId="22" r:id="rId5"/>
    <sheet name="Figure 5" sheetId="23" r:id="rId6"/>
    <sheet name="Figure 6" sheetId="28" r:id="rId7"/>
    <sheet name="Figure 7 " sheetId="29" r:id="rId8"/>
    <sheet name="Figure 8" sheetId="17" r:id="rId9"/>
    <sheet name="Figure 9" sheetId="12" r:id="rId10"/>
    <sheet name="Figure 10" sheetId="27" r:id="rId11"/>
    <sheet name="Figure 11" sheetId="11" r:id="rId12"/>
    <sheet name="Figure 12" sheetId="13" r:id="rId13"/>
    <sheet name="Figure 13" sheetId="37" r:id="rId14"/>
    <sheet name="Figure 14" sheetId="15" r:id="rId15"/>
    <sheet name="Figure 1 complémentaire" sheetId="32" r:id="rId16"/>
    <sheet name="Figure 15 carte" sheetId="31" r:id="rId17"/>
    <sheet name="Figure 2 complémentaire" sheetId="33" r:id="rId18"/>
    <sheet name="Figure 16 " sheetId="2" r:id="rId19"/>
    <sheet name="Figure 17" sheetId="7" r:id="rId20"/>
    <sheet name="Figure 18" sheetId="9" r:id="rId21"/>
    <sheet name="Figure 19" sheetId="19" r:id="rId22"/>
    <sheet name="Figure 3 complémentaire" sheetId="36" r:id="rId23"/>
  </sheets>
  <externalReferences>
    <externalReference r:id="rId24"/>
    <externalReference r:id="rId25"/>
    <externalReference r:id="rId26"/>
    <externalReference r:id="rId27"/>
    <externalReference r:id="rId2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37" l="1"/>
  <c r="H13" i="37"/>
  <c r="G13" i="37"/>
  <c r="E13" i="37"/>
  <c r="N13" i="37" s="1"/>
  <c r="D13" i="37"/>
  <c r="C13" i="37"/>
  <c r="K13" i="37" s="1"/>
  <c r="B13" i="37"/>
  <c r="L13" i="37" s="1"/>
  <c r="N12" i="37"/>
  <c r="M12" i="37"/>
  <c r="L12" i="37"/>
  <c r="K12" i="37"/>
  <c r="J12" i="37"/>
  <c r="N11" i="37"/>
  <c r="M11" i="37"/>
  <c r="L11" i="37"/>
  <c r="K11" i="37"/>
  <c r="J11" i="37"/>
  <c r="N10" i="37"/>
  <c r="M10" i="37"/>
  <c r="L10" i="37"/>
  <c r="K10" i="37"/>
  <c r="J10" i="37"/>
  <c r="N9" i="37"/>
  <c r="M9" i="37"/>
  <c r="L9" i="37"/>
  <c r="K9" i="37"/>
  <c r="J9" i="37"/>
  <c r="N8" i="37"/>
  <c r="M8" i="37"/>
  <c r="L8" i="37"/>
  <c r="K8" i="37"/>
  <c r="J8" i="37"/>
  <c r="N7" i="37"/>
  <c r="M7" i="37"/>
  <c r="L7" i="37"/>
  <c r="K7" i="37"/>
  <c r="J7" i="37"/>
  <c r="N6" i="37"/>
  <c r="M6" i="37"/>
  <c r="L6" i="37"/>
  <c r="K6" i="37"/>
  <c r="J6" i="37"/>
  <c r="N5" i="37"/>
  <c r="M5" i="37"/>
  <c r="L5" i="37"/>
  <c r="K5" i="37"/>
  <c r="J5" i="37"/>
  <c r="N4" i="37"/>
  <c r="M4" i="37"/>
  <c r="L4" i="37"/>
  <c r="K4" i="37"/>
  <c r="J4" i="37"/>
  <c r="J13" i="37" l="1"/>
  <c r="C12" i="29" l="1"/>
  <c r="D12" i="29"/>
  <c r="E12" i="29"/>
  <c r="F12" i="29"/>
  <c r="G12" i="29"/>
  <c r="H12" i="29"/>
  <c r="I12" i="29"/>
  <c r="J12" i="29"/>
  <c r="K12" i="29"/>
  <c r="L12" i="29"/>
  <c r="M12" i="29"/>
  <c r="N12" i="29"/>
  <c r="O12" i="29"/>
  <c r="B12" i="29"/>
  <c r="B11" i="29"/>
  <c r="C11" i="29"/>
  <c r="D11" i="29"/>
  <c r="E11" i="29"/>
  <c r="F11" i="29"/>
  <c r="G11" i="29"/>
  <c r="H11" i="29"/>
  <c r="I11" i="29"/>
  <c r="J11" i="29"/>
  <c r="K11" i="29"/>
  <c r="L11" i="29"/>
  <c r="M11" i="29"/>
  <c r="N11" i="29"/>
  <c r="O11" i="29"/>
  <c r="C10" i="29"/>
  <c r="D10" i="29"/>
  <c r="E10" i="29"/>
  <c r="F10" i="29"/>
  <c r="G10" i="29"/>
  <c r="H10" i="29"/>
  <c r="I10" i="29"/>
  <c r="J10" i="29"/>
  <c r="K10" i="29"/>
  <c r="L10" i="29"/>
  <c r="M10" i="29"/>
  <c r="N10" i="29"/>
  <c r="O10" i="29"/>
  <c r="B10" i="29"/>
  <c r="B12" i="28" l="1"/>
  <c r="C12" i="28"/>
  <c r="D12" i="28"/>
  <c r="E12" i="28"/>
  <c r="F12" i="28"/>
  <c r="G12" i="28"/>
  <c r="H12" i="28"/>
  <c r="I12" i="28"/>
  <c r="J12" i="28"/>
  <c r="K12" i="28"/>
  <c r="L12" i="28"/>
  <c r="M12" i="28"/>
  <c r="N12" i="28"/>
  <c r="O12" i="28"/>
  <c r="C11" i="28"/>
  <c r="D11" i="28"/>
  <c r="E11" i="28"/>
  <c r="F11" i="28"/>
  <c r="G11" i="28"/>
  <c r="H11" i="28"/>
  <c r="I11" i="28"/>
  <c r="J11" i="28"/>
  <c r="K11" i="28"/>
  <c r="L11" i="28"/>
  <c r="M11" i="28"/>
  <c r="N11" i="28"/>
  <c r="O11" i="28"/>
  <c r="B11" i="28"/>
  <c r="L5" i="19" l="1"/>
  <c r="K5" i="19"/>
  <c r="J5" i="19"/>
  <c r="I5" i="19"/>
  <c r="H5" i="19"/>
  <c r="G5" i="19"/>
  <c r="F5" i="19"/>
  <c r="E5" i="19"/>
  <c r="D5" i="19"/>
  <c r="C5" i="19"/>
  <c r="L4" i="19"/>
  <c r="K4" i="19"/>
  <c r="J4" i="19"/>
  <c r="I4" i="19"/>
  <c r="H4" i="19"/>
  <c r="G4" i="19"/>
  <c r="F4" i="19"/>
  <c r="E4" i="19"/>
  <c r="D4" i="19"/>
  <c r="C4" i="19"/>
  <c r="Z11" i="19"/>
  <c r="Y11" i="19"/>
  <c r="B5" i="19"/>
  <c r="B4" i="19"/>
</calcChain>
</file>

<file path=xl/sharedStrings.xml><?xml version="1.0" encoding="utf-8"?>
<sst xmlns="http://schemas.openxmlformats.org/spreadsheetml/2006/main" count="415" uniqueCount="208">
  <si>
    <t>Victimes en 2021</t>
  </si>
  <si>
    <t>Répartition 
(%)</t>
  </si>
  <si>
    <t>Mineurs
(%)</t>
  </si>
  <si>
    <t>Femmes
(%)</t>
  </si>
  <si>
    <t>Nationalité
Française (%)</t>
  </si>
  <si>
    <t>Total violences physiques</t>
  </si>
  <si>
    <t xml:space="preserve">violence physique sans ITT </t>
  </si>
  <si>
    <t>non déterminé</t>
  </si>
  <si>
    <t>Total violences sexuelles</t>
  </si>
  <si>
    <t>Victimes en 2020</t>
  </si>
  <si>
    <t>Evolution
 2021/2020</t>
  </si>
  <si>
    <t>Mis en cause en 2021</t>
  </si>
  <si>
    <t>nd</t>
  </si>
  <si>
    <t>violences sexuelles mineurs</t>
  </si>
  <si>
    <t>violences physiques mineurs</t>
  </si>
  <si>
    <t>violences physiques majeurs</t>
  </si>
  <si>
    <t>violences sexuelles majeurs</t>
  </si>
  <si>
    <t>Répartition 
sur le total 
des violences physiques</t>
  </si>
  <si>
    <t>Répartition 
sur le total 
des violences
 intrafamiliales</t>
  </si>
  <si>
    <t>65 ans et plus</t>
  </si>
  <si>
    <t>Femmes</t>
  </si>
  <si>
    <t>Hommes</t>
  </si>
  <si>
    <t>% de femmes</t>
  </si>
  <si>
    <t>65 ans et +</t>
  </si>
  <si>
    <t>Majeurs</t>
  </si>
  <si>
    <t>Total</t>
  </si>
  <si>
    <t>Viol</t>
  </si>
  <si>
    <t>Agression ou atteinte sexuelle</t>
  </si>
  <si>
    <t>Moins de 20 ans</t>
  </si>
  <si>
    <t>20 à 24 ans</t>
  </si>
  <si>
    <t>25 à 29 ans</t>
  </si>
  <si>
    <t>30 à 34 ans</t>
  </si>
  <si>
    <t>35 à 39 ans</t>
  </si>
  <si>
    <t>40 à 44 ans</t>
  </si>
  <si>
    <t>45 à 49 ans</t>
  </si>
  <si>
    <t>50 à 54 ans</t>
  </si>
  <si>
    <t>55 à 59 ans</t>
  </si>
  <si>
    <t>60 à 64 ans</t>
  </si>
  <si>
    <t>Moins de 10 ans</t>
  </si>
  <si>
    <t>Violences physiques</t>
  </si>
  <si>
    <t>Violences sexuelles</t>
  </si>
  <si>
    <t>Violences physiques ensemble</t>
  </si>
  <si>
    <t>Violences sexuelles ensemble</t>
  </si>
  <si>
    <t>Violences physiques année N</t>
  </si>
  <si>
    <t>Violences sexuelles année N</t>
  </si>
  <si>
    <t>Mineurs</t>
  </si>
  <si>
    <t xml:space="preserve">Mineurs
</t>
  </si>
  <si>
    <t>Evolution 2021/2020</t>
  </si>
  <si>
    <t>dont</t>
  </si>
  <si>
    <t>Moins de 15 ans</t>
  </si>
  <si>
    <t>15 à 19 ans</t>
  </si>
  <si>
    <t>indéterminé</t>
  </si>
  <si>
    <t>0 à 4 ans</t>
  </si>
  <si>
    <t>5 à 9 ans</t>
  </si>
  <si>
    <t>10 à 14 ans</t>
  </si>
  <si>
    <t>15 ans et plus</t>
  </si>
  <si>
    <t xml:space="preserve">Hommes </t>
  </si>
  <si>
    <t>Ensemble</t>
  </si>
  <si>
    <t>Lecture : En 2021, 64 343 victimes de violences intrafamiliales hors conjugales ont été enregistrées par les services de sécurité.</t>
  </si>
  <si>
    <t>Lecture : Entre 2020 et 2021, les violences sexuelles intrafamiliales non conjugales sur les mineurs ont augmenté de 27% contre 12% pour les majeurs.</t>
  </si>
  <si>
    <t>Parent</t>
  </si>
  <si>
    <t>Beau-Parent</t>
  </si>
  <si>
    <t>Autre ascendant</t>
  </si>
  <si>
    <t>Fratrie</t>
  </si>
  <si>
    <t>Descendant</t>
  </si>
  <si>
    <t>De 10 à 14 ans</t>
  </si>
  <si>
    <t xml:space="preserve">Lecture : En 2021, 2,5 femmes âgées de 5 à 9 ans pour 1 000 habitantes du même âge ont été victimes de </t>
  </si>
  <si>
    <t>violences sexuelles intrafamiliales hors conjugales.</t>
  </si>
  <si>
    <t>nd : effectifs sous le seuil de diffusion.</t>
  </si>
  <si>
    <t>Lecture : En 2021, 49 086 mis en cause pour des violences intrafamiliales hors conjugales ont été enregistrées par les services de sécurité.</t>
  </si>
  <si>
    <t>AGE(AGE)</t>
  </si>
  <si>
    <t>F</t>
  </si>
  <si>
    <t>H</t>
  </si>
  <si>
    <t>De 15 à 24 ans</t>
  </si>
  <si>
    <t>De 25 à 44 ans</t>
  </si>
  <si>
    <t>De 45 ans à 64 ans</t>
  </si>
  <si>
    <t>Lecture : Entre 2018 et 2021, le département de Guyane enregistre en moyenne un taux de 1,1 victime de violences sexuelles en intrafamilial âgées de moins de 20 ans enregistrée pour 1000 habitants du même âge.</t>
  </si>
  <si>
    <t>Commune rurale</t>
  </si>
  <si>
    <t>de 2 000 à 4 999 habitants</t>
  </si>
  <si>
    <t>de 5 000 à 9 999 habitants</t>
  </si>
  <si>
    <t>de 10 000 à 19 999 habitants</t>
  </si>
  <si>
    <t>de 20 000 à 49 999 habitants</t>
  </si>
  <si>
    <t>de 50 000 à 99 999 habitants</t>
  </si>
  <si>
    <t>de 100 000 à 199 999 habitants</t>
  </si>
  <si>
    <t>de 200 000 à 1 999 999 habitants</t>
  </si>
  <si>
    <t>Unité urbaine de Paris</t>
  </si>
  <si>
    <t>France</t>
  </si>
  <si>
    <t>Violences sexuelles (France)</t>
  </si>
  <si>
    <t>Violences physiques (France)</t>
  </si>
  <si>
    <t>tout</t>
  </si>
  <si>
    <t>Violences sexuelles (France métropolitaine)</t>
  </si>
  <si>
    <t>Violences physiques(France métropolitaine)</t>
  </si>
  <si>
    <t>DEPT_COMMISSION</t>
  </si>
  <si>
    <t>2A</t>
  </si>
  <si>
    <t>2B</t>
  </si>
  <si>
    <t>Tx</t>
  </si>
  <si>
    <t>Coeff var.</t>
  </si>
  <si>
    <t>Coeff var</t>
  </si>
  <si>
    <t>Total violences intrafamiliales non conjugales</t>
  </si>
  <si>
    <t>Nombre</t>
  </si>
  <si>
    <t>Répartition par caractéristiques des victimes</t>
  </si>
  <si>
    <t>Figure 1 : Victimes de violences physiques ou sexuelles intrafamiliales non conjugales, enregistrées par les services de sécurité en 2021</t>
  </si>
  <si>
    <t>Total violences sexuelles intrafamiliales non conjugales</t>
  </si>
  <si>
    <t>violences sexuelles physiques</t>
  </si>
  <si>
    <t xml:space="preserve">violences sexuelles non physiques </t>
  </si>
  <si>
    <t xml:space="preserve">exploitation sexuelle </t>
  </si>
  <si>
    <t xml:space="preserve">atteintes aux mœurs </t>
  </si>
  <si>
    <t xml:space="preserve">Champ : France </t>
  </si>
  <si>
    <t>Figure 3 : évolution du nombre de victimes de violences intrafamiliales non conjugales de 2016 à 2021, selon la nature des violences et l’ancienneté des faits (base 100 en 2016)</t>
  </si>
  <si>
    <t>Figure 4 : évolution du nombre de victimes de violences intrafamiliales non conjugales de 2016 à 2021, selon la nature des violences et l’âge au moment des faits</t>
  </si>
  <si>
    <t>Figure 3 : évolution du nombre de victimes de violences intrafamiliales non conjugales de 2016 à 2021, selon la nature des violences et l'ancienneté des faits (base 100 en 2016)</t>
  </si>
  <si>
    <t>Figure 4: évolution du nombre de victimes de violence intrafamiliale non conjugales de 2016 à 2021,selon la nature des violences
et l'âge au moment des faits</t>
  </si>
  <si>
    <t xml:space="preserve">violences sexuelles physiques </t>
  </si>
  <si>
    <t>violences sexuelles non physiques</t>
  </si>
  <si>
    <t>Champ : France.</t>
  </si>
  <si>
    <t>Répartition par caractéristiques des mis en cause</t>
  </si>
  <si>
    <t>Champ : France, mis en cause pour violences intrafamiliales non conjugales physiques</t>
  </si>
  <si>
    <t>Figure 5 :  évolution du délai moyen entre le début de commission des faits et l’enregistrement de la plainte, pour les victimes enregistrées par les services de sécurité de 2016 à 2021</t>
  </si>
  <si>
    <t xml:space="preserve">Lecture : En 2021, le délai moyen entre le début de commission des faits et l’enregistrement de la plainte pour des violences sexuelles intrafamiliales hors conjugales commises sur des mineurs est de 7 ans. </t>
  </si>
  <si>
    <t>Champ : France.</t>
  </si>
  <si>
    <t xml:space="preserve">Champ : France. </t>
  </si>
  <si>
    <t>Figure 6 : Répartition par âge et sexe des victimes de violences physiques intrafamiliales non conjugales en 2021</t>
  </si>
  <si>
    <t>Figure 7 : Répartition par âge et sexe des victimes de violences sexuelles intrafamiliales non conjugales en 2021</t>
  </si>
  <si>
    <t>Figure 8: Victimes de violences intrafamiliales non conjugales selon le type de violence et le lien familial avec l’auteur (en %)</t>
  </si>
  <si>
    <t>Note : les informations sur le lien entre l’auteur de violences intrafamiliales non conjugales et la victime ne sont disponibles que dans 86 % des cas. Les calculs ont donc été  effectués sur cette base.</t>
  </si>
  <si>
    <t>Lecture : En 2021, les parents représentent 60 % des auteurs de violences physiques intrafamiliales.</t>
  </si>
  <si>
    <t>Figure 9: Lien familial entre l’auteur et la victime de violences physiques intrafamiliales non conjugales selon l’âge de la victime (en %)</t>
  </si>
  <si>
    <t>Lecture : En 2021, les parents représentent 80 % des auteurs de violences physiques intrafamiliales non conjugales commises sur les moins de 10 ans.</t>
  </si>
  <si>
    <t>Champ : France , victimes pour lesquelles la nature du lien familial avec l’auteur est connue (86 % des victimes)</t>
  </si>
  <si>
    <t>Figure 10: Lien familial entre l’auteur et la victime de violences sexuelles intrafamiliales non conjugales selon l’âge de la victime (en %)</t>
  </si>
  <si>
    <t>Note : les informations sur le lien entre l’auteur de violences intrafamiliales et la victime ne sont disponibles que dans 86% des cas. Les calculs ont donc été effectués sur cette base.</t>
  </si>
  <si>
    <t>Lecture : En 2021, les parents représentent 39 % des auteurs de violences sexuelles intrafamiliales non conjugales lorsque la victime a moins de 10 ans.</t>
  </si>
  <si>
    <t xml:space="preserve">Figure 11: Nombre de victimes de violences physiques intrafamiliales non conjugales enregistrées en 2021 pour  1 000 habitants par sexe et âge </t>
  </si>
  <si>
    <t>Lecture : En 2021, 3,2 hommes âgés de 5 à 9 ans pour 1 000 habitants du même âge ont été victimes de violences physiques intrafamiliales non conjugales.</t>
  </si>
  <si>
    <t>Figure 12 : Nombre de victimes de violences sexuelles intrafamiliales non conjugales enregistrées en 2021 pour  1 000 habitants par sexe et âge</t>
  </si>
  <si>
    <t>Figure 13 : Nombre de victimes de violences intrafamiliales non conjugales enregistrées en 2021 pour 1 000 habitants de moins de 20 ans, par taille d’unité urbaine.</t>
  </si>
  <si>
    <t>Lecture : En 2021, en France, les forces de sécurité ont enregistré 1 victime de violences sexuelles intrafamiliales non conjugales pour 1000 habitants.</t>
  </si>
  <si>
    <t>Sources : SSMSI, base statistique des victimes de crimes et délits enregistrés par la police et la gendarmerie en 2021 ; Insee, populations légales, recensement de la population 2019.</t>
  </si>
  <si>
    <t>Figure 14 : Nombre annuel moyen de victimes de violences sexuelles intrafamiliales non conjugales, âgées de moins de 20 ans, enregistrées pour 1 000 habitants du même âge, par département, entre 2018 et 2021</t>
  </si>
  <si>
    <t>Sources : SSMSI, bases statistique des victimes de crimes et délits enregistrés par la police et la gendarmerie de 2018 à 2021 ; Insee, populations légales, recensement de la population 2019.</t>
  </si>
  <si>
    <t>Figure 1 complémentaire - Taux départementaux de victimes intrafamiliales sexuelles pour 1000 habitants de moins de 20 ans - 2018 à 2021</t>
  </si>
  <si>
    <t>Figure 15 : Nombre annuel moyen de victimes de violences physiques intrafamiliales non conjugales pour 1 000 habitants enregistrées par département, entre 2018 et 2021</t>
  </si>
  <si>
    <t>Lecture : Entre 2018 et 2021, le département de l’Ain enregistre en moyenne un taux de 0,5 victimes de violences physiques intrafamiliales non conjugales enregistrées pour 1 000 habitants.</t>
  </si>
  <si>
    <t>Sources : SSMSI, bases statistiques des victimes de crimes et délits enregistrés par la police et la gendarmerie de 2018 à 2021 ; Insee, populations légales, recensement de la population 2019.</t>
  </si>
  <si>
    <t>Figure 16 : Les mis en cause enregistrés en 2021 pour violences commises au sein du cadre familial hors conjugal</t>
  </si>
  <si>
    <t>Figure 17 : Répartition par âge et sexe des mis en cause pour violences intrafamiliales non conjugales enregistrées en 2021, selon la nature des violences</t>
  </si>
  <si>
    <t>Figure 18 : Répartition par âge et sexe des mis en cause pour violences physiques intrafamiliales non conjugales en 2021 sur des mineurs de moins de 15 ans et sur les personnes de 15 ans et plus</t>
  </si>
  <si>
    <t>Figure 19 : Part des mis en cause pour violences sur mineurs de 15 ans parmi l’ensemble des mis en cause pour violences intrafamiliales non conjugales physiques en 2021</t>
  </si>
  <si>
    <t>Enquête européenne Gender Based Violence Survey (Genese) 2021</t>
  </si>
  <si>
    <t>Violences physiques (1 question)</t>
  </si>
  <si>
    <r>
      <rPr>
        <sz val="11"/>
        <color theme="1"/>
        <rFont val="Calibri"/>
        <family val="2"/>
        <scheme val="minor"/>
      </rPr>
      <t xml:space="preserve">« Est-il arrivé qu’une personne vous </t>
    </r>
    <r>
      <rPr>
        <sz val="9"/>
        <color rgb="FF242021"/>
        <rFont val="Calibri"/>
        <family val="2"/>
        <charset val="1"/>
      </rPr>
      <t xml:space="preserve"> </t>
    </r>
    <r>
      <rPr>
        <sz val="11"/>
        <color rgb="FF242021"/>
        <rFont val="Calibri"/>
        <family val="2"/>
        <charset val="1"/>
      </rPr>
      <t>gifle, vous frappe, vous donne des coups ou vous fasse subir intentionnellement toute autre violence physique en dehors de faits à caractère sexuel ?"»</t>
    </r>
  </si>
  <si>
    <t>Violences sexuelles (5 questions)</t>
  </si>
  <si>
    <t>« Est-il arrivé qu’une personne vous impose un rapport sexuel forcé en utilisant la violence, les menaces, la contrainte ou la surprise ? »</t>
  </si>
  <si>
    <t>« Est-il arrivé qu’une personne tente de vous imposer un rapport sexuel forcé en utilisant la violence, les menaces, la contrainte ou la surprise ? »</t>
  </si>
  <si>
    <t>« Est-il arrivé qu’une personne vous impose de subir ou de faire des attouchements au niveau du sexe ? »</t>
  </si>
  <si>
    <t xml:space="preserve">« Est-il arrivé qu’une personne vous intimide, vous offense ou vous mette mal à l’aise avec des propos ou des attitudes à caractère sexuel répétés ou en vous faisant des propositions sexuelles insistantes ? »     </t>
  </si>
  <si>
    <t xml:space="preserve"> «Est-il arrivé qu’un personne touche contre votre gré vos fesses, votre poitrine, vos hanches, se frotte ou se colle contre vous ou vous coince pour vous embrasser ? »</t>
  </si>
  <si>
    <r>
      <rPr>
        <b/>
        <sz val="11"/>
        <color rgb="FF000000"/>
        <rFont val="Calibri"/>
        <family val="2"/>
        <charset val="1"/>
      </rPr>
      <t>Source :</t>
    </r>
    <r>
      <rPr>
        <sz val="11"/>
        <color theme="1"/>
        <rFont val="Calibri"/>
        <family val="2"/>
        <scheme val="minor"/>
      </rPr>
      <t xml:space="preserve"> SSMSI, enquête Genese, phase 1</t>
    </r>
  </si>
  <si>
    <t xml:space="preserve">Questionnaire phase 1 : recensement des violences physiques et sexuelles </t>
  </si>
  <si>
    <t>Questionnaire phase 2: recensement des violences durant l'enfance</t>
  </si>
  <si>
    <t>Violences sexuelles (3 questions</t>
  </si>
  <si>
    <r>
      <t>Source :</t>
    </r>
    <r>
      <rPr>
        <sz val="11"/>
        <color theme="1"/>
        <rFont val="Calibri"/>
        <family val="2"/>
        <scheme val="minor"/>
      </rPr>
      <t xml:space="preserve"> SSMSI, enquête Genese, phase 2</t>
    </r>
  </si>
  <si>
    <t>" Avant l'âge de 15 ans, votre père/mère vous a-t-il (elle) déjà intentionnellement frappé(e), donné des coups de pied très forts, vous a-t-il (elle) battu(e) avec un objet comme un bâton
 ou une ceinture, vous a-t-il (elle) brûlé(e) ou vous a-t-il (elle) poignardé(e) ? »</t>
  </si>
  <si>
    <t>« vous faire poser nu(e) devant une personne ou sur des photos, des vidéos ou une webcam alors que vous ne vouliez pas faire cela ? »</t>
  </si>
  <si>
    <t>« toucher vos parties intimes - vos parties génitales ou votre poitrine - alors que vous ne le vouliez pas ? »</t>
  </si>
  <si>
    <t>« vous faire toucher ses parties intimes - les parties génitales ou sa poitrine - alors que vous ne le vouliez pas ? »</t>
  </si>
  <si>
    <t>Source : SSMSI, base statistique des victimes enregistrées par la police et la gendarmerie en 2021 ;  Insee, populations légales, recensement de la population 2019.</t>
  </si>
  <si>
    <t>Source : SSMSI, base statistique des victimes enregistrées par la police et la gendarmerie en 2021 ; Insee, populations légales, recensement de la population 2019.</t>
  </si>
  <si>
    <t>Source : SSMSI, base statistique des victimes de crimes et délits enregistrés par la police et la gendarmerie en 2020 et 2021.</t>
  </si>
  <si>
    <t>Source : SSMSI,  bases statistiques des victimes de crimes et délits enregistrés par la police et la gendarmerie de 2016 à 2021.</t>
  </si>
  <si>
    <t>Source: SSMSI, bases statistiques  des victimes de crimes et délits enregistrés par la police et la gendarmerie de 2016 à 2021.</t>
  </si>
  <si>
    <t>Source : SSMSI, bases statistiques  des victimes de crimes et délits enregistrés par la police et la gendarmerie de 2016 à 2021.</t>
  </si>
  <si>
    <t>Source : SSMSI, base statistique des victimes de crimes et délits enregistrés par la police et la gendarmerie 2021.</t>
  </si>
  <si>
    <t>Source : SSMSI, base statistique des victimes de crimes et délits enregistrés par la police et la gendarmerie en 2021.</t>
  </si>
  <si>
    <t>Source : SSMSI, base statistique  des victimes de crimes et délits enregistrés par la police et la gendarmerie en 2021.</t>
  </si>
  <si>
    <t>Source : SSMSI, base statistique des mis en cause pour crimes ou délits enregistrés par la police et la gendarmerie en 2021.</t>
  </si>
  <si>
    <t>Source : SSMSI, base statistique des mis en cause pour crimes ou délits enregistrés par la police et la gendarmerie en 2021.</t>
  </si>
  <si>
    <t>Répartition 2021
(%)</t>
  </si>
  <si>
    <t>Victimes de violences sexuelles</t>
  </si>
  <si>
    <t>Victimes physiques</t>
  </si>
  <si>
    <t>VS hors drom</t>
  </si>
  <si>
    <t>VP hors drom</t>
  </si>
  <si>
    <t>pop0019</t>
  </si>
  <si>
    <t>pop0019 sans DROM</t>
  </si>
  <si>
    <t xml:space="preserve">Figure 2 : évolution du nombre de victimes de violences sexuelles intrafamiliales non conjugales, selon la nature de l’infraction et l’âge de la victime (2020/2021) </t>
  </si>
  <si>
    <t>Répartition 
par type de violence</t>
  </si>
  <si>
    <t>torture, acte de barbarie ou violence
 suivie de mutilation ou infirmité permanente</t>
  </si>
  <si>
    <t>violence physique avec ITT&gt;  8 jours</t>
  </si>
  <si>
    <t>violence physique ITT &lt; =  8 jours</t>
  </si>
  <si>
    <t>violence physique  ITT &lt; =  8 jours</t>
  </si>
  <si>
    <t>Source : SSMSI, bases statistiques des mis en cause pour crimes ou délits enregistrés  par la police et la gendarmerie en 2020 et 2021.</t>
  </si>
  <si>
    <t>Source : SSMSI,  bases statistiquses des victimes de crimes et délits enregistrés par la police et la gendarmerie en 2020 et 2021.</t>
  </si>
  <si>
    <t>Avertissement : le total des victimes de violences sexuelles intrafamiliales est légèrement inférieur à celui de la figure 1 en raison de l’absence ou d'erreurs de certains âges des victimes dans la base administrative.</t>
  </si>
  <si>
    <t xml:space="preserve">Lecture : Entre 2020 et 2021, les violences sexuelles intrafamiliales non conjugales ont augmenté de 26%. </t>
  </si>
  <si>
    <t xml:space="preserve">Lecture: le nombre de victimes mineures de violences intrafamiliales sexuelles est passé de 8 262 en 2016 à 15 731 en 2021.
Champ: France </t>
  </si>
  <si>
    <t>Lecture : En 2021, 3 % des victimes de violences physiques intrafamiliales non conjugales sont des hommes âgés de 15 à 19 ans et 5 % sont des femmes du même âge. Au sein de cette tranche d’âge, les femmes représentent 60 % des victimes.</t>
  </si>
  <si>
    <t>Femmes mises en cause</t>
  </si>
  <si>
    <t>Hommes mis en cause</t>
  </si>
  <si>
    <t>% femmes mises en cause</t>
  </si>
  <si>
    <t>% victimes de moins de 15 ans pour femmes mises en cause</t>
  </si>
  <si>
    <t>% victimes de moins de 15 ans pour hommes mis en cause</t>
  </si>
  <si>
    <t xml:space="preserve">Lecture : En 2021, 92% des femmes de 30  à 34 ans mises en cause pour des violences intrafamiliales non conjugales physiques ont commis ces violences sur des mineurs de moins de 15 ans </t>
  </si>
  <si>
    <t>Lecture : En 2021, 2 % des mis en cause de violences physiques intrafamiliales non conjugales sont des femmes âgées de 15 à 19 ans et 6 % sont des hommes du même âge. Au sein de cette tranche d'âge, les femmes représentent 20 % des mis en cause.</t>
  </si>
  <si>
    <t>Lecture : En 2021,  5 % des mis en cause pour violences physiques intrafamiliales non conjugales sur des victimes mineures de 15 ans sont des femmes âgées de 25 à 29 ans et 6 % sont des hommes du même âge. Au sein de cette tranche d'âge, les femmes représentent 46 % des mis en cause.</t>
  </si>
  <si>
    <t>Lecture : En 2021, 1 % des victimes de violences sexuelles intrafamiliales non conjugales sont des hommes âgés de 15 à 19 ans et 8 % sont des femmes du même âge. Au sein de cette tranche d’âge, les femmes représentent 90 % des victimes.</t>
  </si>
  <si>
    <t>Note de lecture : les taux départementaux de violences intrafamiliales sexuelles 
varient de 0,3 victimes pour 1000 habitants de moins de 20 ans à Paris à 1,5 dans l'Yonne.</t>
  </si>
  <si>
    <t>Note de lecture : les taux départementaux de violences intrafamiliales physiques 
varient de 0,4 victimes pour 1000 habitants en Corse du Sud à 1,3 en Guyane.</t>
  </si>
  <si>
    <t>Figure 2 complémentaire- Taux départementaux de victimes intrafamiliales physiques pour 1000 habitants - 2018 à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</si>
</sst>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_-;\-* #,##0\ _€_-;_-* &quot;-&quot;??\ _€_-;_-@_-"/>
    <numFmt numFmtId="165" formatCode="#,##0_ ;\-#,##0\ "/>
    <numFmt numFmtId="166" formatCode="0.0"/>
    <numFmt numFmtId="167" formatCode="_-* #,##0.0\ _€_-;\-* #,##0.0\ _€_-;_-* &quot;-&quot;??\ _€_-;_-@_-"/>
  </numFmts>
  <fonts count="19"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i/>
      <sz val="11"/>
      <color theme="1"/>
      <name val="Calibri"/>
      <family val="2"/>
      <scheme val="minor"/>
    </font>
    <font>
      <sz val="9"/>
      <name val="Calibri"/>
      <family val="2"/>
      <scheme val="minor"/>
    </font>
    <font>
      <b/>
      <sz val="11"/>
      <color theme="1"/>
      <name val="Calibri"/>
      <family val="2"/>
      <scheme val="minor"/>
    </font>
    <font>
      <u/>
      <sz val="11"/>
      <color theme="1"/>
      <name val="Calibri"/>
      <family val="2"/>
      <scheme val="minor"/>
    </font>
    <font>
      <sz val="8"/>
      <color theme="1"/>
      <name val="Calibri"/>
      <family val="2"/>
    </font>
    <font>
      <sz val="8"/>
      <color theme="1"/>
      <name val="Calibri"/>
      <family val="2"/>
      <scheme val="minor"/>
    </font>
    <font>
      <sz val="8"/>
      <name val="Calibri"/>
      <family val="2"/>
      <scheme val="minor"/>
    </font>
    <font>
      <sz val="12"/>
      <color theme="1"/>
      <name val="Liberation Serif"/>
      <family val="1"/>
    </font>
    <font>
      <b/>
      <sz val="11"/>
      <color rgb="FF000000"/>
      <name val="Calibri"/>
      <family val="2"/>
      <charset val="1"/>
    </font>
    <font>
      <sz val="9"/>
      <color rgb="FF242021"/>
      <name val="Calibri"/>
      <family val="2"/>
      <charset val="1"/>
    </font>
    <font>
      <sz val="11"/>
      <color rgb="FF242021"/>
      <name val="Calibri"/>
      <family val="2"/>
      <charset val="1"/>
    </font>
    <font>
      <sz val="10"/>
      <color theme="1"/>
      <name val="Calibri"/>
      <family val="2"/>
      <scheme val="minor"/>
    </font>
    <font>
      <sz val="9"/>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bgColor theme="0" tint="-0.14996795556505021"/>
      </patternFill>
    </fill>
    <fill>
      <patternFill patternType="solid">
        <fgColor rgb="FFDEEBF7"/>
        <bgColor rgb="FFDAE3F3"/>
      </patternFill>
    </fill>
    <fill>
      <patternFill patternType="solid">
        <fgColor rgb="FFE2F0D9"/>
        <bgColor rgb="FFDEEBF7"/>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0" fillId="2" borderId="0" xfId="0" applyFill="1"/>
    <xf numFmtId="0" fontId="0" fillId="0" borderId="1" xfId="0" applyBorder="1"/>
    <xf numFmtId="0" fontId="0" fillId="0" borderId="1" xfId="0" applyBorder="1" applyAlignment="1">
      <alignment horizontal="center" vertical="center"/>
    </xf>
    <xf numFmtId="0" fontId="0" fillId="0" borderId="1" xfId="0" applyFill="1" applyBorder="1" applyAlignment="1">
      <alignment horizontal="center" wrapText="1"/>
    </xf>
    <xf numFmtId="9" fontId="0" fillId="0" borderId="1" xfId="2" applyFont="1" applyFill="1" applyBorder="1" applyAlignment="1">
      <alignment horizontal="center" wrapText="1"/>
    </xf>
    <xf numFmtId="0" fontId="2" fillId="0" borderId="1" xfId="0" applyFont="1" applyBorder="1"/>
    <xf numFmtId="1" fontId="3" fillId="0" borderId="1" xfId="2"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right"/>
    </xf>
    <xf numFmtId="0" fontId="3" fillId="0" borderId="1" xfId="0" applyFont="1" applyBorder="1"/>
    <xf numFmtId="3" fontId="3" fillId="0" borderId="1" xfId="0" applyNumberFormat="1" applyFont="1" applyBorder="1" applyAlignment="1">
      <alignment horizontal="center"/>
    </xf>
    <xf numFmtId="0" fontId="3" fillId="0" borderId="1" xfId="0" applyFont="1" applyBorder="1" applyAlignment="1">
      <alignment wrapText="1"/>
    </xf>
    <xf numFmtId="0" fontId="5" fillId="0" borderId="1" xfId="0" applyFont="1" applyBorder="1" applyAlignment="1">
      <alignment horizontal="center"/>
    </xf>
    <xf numFmtId="9" fontId="0" fillId="0" borderId="0" xfId="2" applyFont="1"/>
    <xf numFmtId="1" fontId="0" fillId="0" borderId="0" xfId="2" applyNumberFormat="1" applyFont="1"/>
    <xf numFmtId="0" fontId="1" fillId="0" borderId="1" xfId="0" applyFont="1" applyBorder="1" applyAlignment="1">
      <alignment horizontal="center"/>
    </xf>
    <xf numFmtId="3" fontId="1" fillId="0" borderId="1" xfId="0" applyNumberFormat="1" applyFont="1" applyBorder="1" applyAlignment="1">
      <alignment horizontal="center"/>
    </xf>
    <xf numFmtId="0" fontId="6" fillId="0" borderId="1" xfId="0" applyFont="1" applyBorder="1" applyAlignment="1">
      <alignment horizontal="center"/>
    </xf>
    <xf numFmtId="3" fontId="0" fillId="0" borderId="5" xfId="0" applyNumberFormat="1" applyFont="1" applyBorder="1" applyAlignment="1">
      <alignment horizontal="center" vertical="center"/>
    </xf>
    <xf numFmtId="0" fontId="0" fillId="0" borderId="1" xfId="0" applyFont="1" applyBorder="1" applyAlignment="1">
      <alignment horizontal="center"/>
    </xf>
    <xf numFmtId="3" fontId="0" fillId="0" borderId="1" xfId="0" applyNumberFormat="1" applyFont="1" applyBorder="1" applyAlignment="1">
      <alignment horizontal="center"/>
    </xf>
    <xf numFmtId="0" fontId="0" fillId="0" borderId="0" xfId="0" applyFont="1" applyFill="1" applyBorder="1" applyAlignment="1">
      <alignment horizontal="center"/>
    </xf>
    <xf numFmtId="9" fontId="0" fillId="0" borderId="2" xfId="2" applyFont="1" applyBorder="1" applyAlignment="1">
      <alignment horizontal="center"/>
    </xf>
    <xf numFmtId="164" fontId="3" fillId="0" borderId="1" xfId="1" applyNumberFormat="1" applyFont="1" applyBorder="1" applyAlignment="1">
      <alignment horizontal="center"/>
    </xf>
    <xf numFmtId="9" fontId="3" fillId="0" borderId="1" xfId="2" applyFont="1" applyBorder="1" applyAlignment="1">
      <alignment horizontal="center"/>
    </xf>
    <xf numFmtId="9" fontId="1" fillId="0" borderId="1" xfId="2" applyFont="1" applyBorder="1" applyAlignment="1">
      <alignment horizontal="center"/>
    </xf>
    <xf numFmtId="0" fontId="3" fillId="0" borderId="1" xfId="0" applyFont="1" applyFill="1" applyBorder="1" applyAlignment="1">
      <alignment horizontal="center"/>
    </xf>
    <xf numFmtId="0" fontId="5" fillId="0" borderId="1" xfId="0" applyFont="1" applyFill="1" applyBorder="1" applyAlignment="1">
      <alignment horizontal="center"/>
    </xf>
    <xf numFmtId="0" fontId="0" fillId="0" borderId="0" xfId="0" applyFill="1" applyBorder="1" applyAlignment="1">
      <alignment wrapText="1"/>
    </xf>
    <xf numFmtId="1" fontId="3" fillId="0" borderId="1" xfId="0" applyNumberFormat="1" applyFont="1" applyBorder="1" applyAlignment="1">
      <alignment horizontal="center"/>
    </xf>
    <xf numFmtId="1" fontId="0" fillId="0" borderId="0" xfId="0" applyNumberFormat="1"/>
    <xf numFmtId="0" fontId="2" fillId="4" borderId="2" xfId="0" applyFont="1" applyFill="1" applyBorder="1" applyAlignment="1">
      <alignment horizontal="center"/>
    </xf>
    <xf numFmtId="0" fontId="7" fillId="4" borderId="7"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7" fillId="4" borderId="1" xfId="0" applyFont="1" applyFill="1" applyBorder="1" applyAlignment="1">
      <alignment horizontal="center" wrapText="1"/>
    </xf>
    <xf numFmtId="3"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5" fontId="1" fillId="0" borderId="5" xfId="1" applyNumberFormat="1" applyFont="1" applyBorder="1" applyAlignment="1">
      <alignment horizontal="center" vertical="center"/>
    </xf>
    <xf numFmtId="166" fontId="0" fillId="0" borderId="0" xfId="0" applyNumberFormat="1"/>
    <xf numFmtId="0" fontId="0" fillId="2" borderId="1" xfId="0" applyFill="1" applyBorder="1" applyAlignment="1">
      <alignment horizontal="center" wrapText="1"/>
    </xf>
    <xf numFmtId="0" fontId="0" fillId="2" borderId="1" xfId="0" applyFill="1" applyBorder="1"/>
    <xf numFmtId="0" fontId="3" fillId="2" borderId="1" xfId="0" applyFont="1" applyFill="1" applyBorder="1" applyAlignment="1">
      <alignment horizontal="center"/>
    </xf>
    <xf numFmtId="9" fontId="0" fillId="2" borderId="1" xfId="2" applyFont="1" applyFill="1" applyBorder="1" applyAlignment="1">
      <alignment horizontal="center"/>
    </xf>
    <xf numFmtId="0" fontId="0" fillId="2" borderId="1" xfId="0" applyFill="1" applyBorder="1" applyAlignment="1">
      <alignment horizontal="center"/>
    </xf>
    <xf numFmtId="9" fontId="6" fillId="2" borderId="1" xfId="2" applyFont="1" applyFill="1" applyBorder="1" applyAlignment="1">
      <alignment horizontal="center"/>
    </xf>
    <xf numFmtId="0" fontId="6" fillId="2" borderId="1" xfId="0" applyFont="1" applyFill="1" applyBorder="1"/>
    <xf numFmtId="0" fontId="8" fillId="2" borderId="1" xfId="0" applyFont="1" applyFill="1" applyBorder="1"/>
    <xf numFmtId="0" fontId="2" fillId="0" borderId="1" xfId="0" applyFont="1" applyBorder="1" applyAlignment="1">
      <alignment wrapText="1"/>
    </xf>
    <xf numFmtId="0" fontId="5" fillId="4" borderId="1" xfId="0" applyFont="1" applyFill="1" applyBorder="1" applyAlignment="1">
      <alignment horizontal="right"/>
    </xf>
    <xf numFmtId="0" fontId="3" fillId="4" borderId="1" xfId="0" applyFont="1" applyFill="1" applyBorder="1" applyAlignment="1">
      <alignment horizontal="center"/>
    </xf>
    <xf numFmtId="9" fontId="0" fillId="4" borderId="1" xfId="2" applyFont="1" applyFill="1" applyBorder="1" applyAlignment="1">
      <alignment horizontal="center"/>
    </xf>
    <xf numFmtId="0" fontId="10" fillId="2" borderId="0" xfId="0" applyFont="1" applyFill="1" applyAlignment="1">
      <alignment horizontal="justify" vertical="center"/>
    </xf>
    <xf numFmtId="0" fontId="10" fillId="0" borderId="0" xfId="0" applyFont="1" applyAlignment="1">
      <alignment horizontal="justify" vertical="center"/>
    </xf>
    <xf numFmtId="0" fontId="11" fillId="0" borderId="0" xfId="0" applyFont="1"/>
    <xf numFmtId="0" fontId="9" fillId="0" borderId="0" xfId="0" applyFont="1" applyAlignment="1">
      <alignment horizontal="left" vertical="center" indent="4"/>
    </xf>
    <xf numFmtId="0" fontId="3" fillId="5" borderId="1" xfId="0" applyFont="1" applyFill="1" applyBorder="1" applyAlignment="1">
      <alignment horizontal="center"/>
    </xf>
    <xf numFmtId="0" fontId="5" fillId="5" borderId="1" xfId="0" applyFont="1" applyFill="1" applyBorder="1" applyAlignment="1">
      <alignment horizontal="center"/>
    </xf>
    <xf numFmtId="0" fontId="0" fillId="2" borderId="1" xfId="0" applyFill="1" applyBorder="1" applyAlignment="1">
      <alignment horizontal="center"/>
    </xf>
    <xf numFmtId="166" fontId="0" fillId="0" borderId="1" xfId="0" applyNumberFormat="1" applyBorder="1"/>
    <xf numFmtId="0" fontId="8" fillId="0" borderId="1" xfId="0" applyFont="1" applyBorder="1"/>
    <xf numFmtId="0" fontId="8" fillId="0" borderId="1" xfId="0" applyFont="1" applyBorder="1" applyAlignment="1">
      <alignment horizontal="center"/>
    </xf>
    <xf numFmtId="0" fontId="2" fillId="4" borderId="7" xfId="0" applyFont="1" applyFill="1" applyBorder="1" applyAlignment="1">
      <alignment horizontal="center"/>
    </xf>
    <xf numFmtId="165" fontId="1" fillId="0" borderId="1" xfId="1" applyNumberFormat="1" applyFont="1" applyBorder="1" applyAlignment="1">
      <alignment horizontal="center" vertical="center"/>
    </xf>
    <xf numFmtId="0" fontId="3" fillId="2" borderId="0" xfId="0" applyFont="1" applyFill="1" applyBorder="1" applyAlignment="1">
      <alignment horizontal="center"/>
    </xf>
    <xf numFmtId="9" fontId="0" fillId="2" borderId="0" xfId="2" applyFont="1" applyFill="1" applyBorder="1" applyAlignment="1">
      <alignment horizontal="center"/>
    </xf>
    <xf numFmtId="0" fontId="12" fillId="0" borderId="0" xfId="0" applyFont="1" applyBorder="1" applyAlignment="1">
      <alignment wrapText="1"/>
    </xf>
    <xf numFmtId="0" fontId="13" fillId="0" borderId="0" xfId="0" applyFont="1" applyAlignment="1">
      <alignment vertical="center"/>
    </xf>
    <xf numFmtId="0" fontId="9" fillId="0" borderId="0" xfId="0" applyFont="1" applyAlignment="1">
      <alignment vertical="center"/>
    </xf>
    <xf numFmtId="0" fontId="14" fillId="0" borderId="0" xfId="0" applyFont="1"/>
    <xf numFmtId="0" fontId="0" fillId="6" borderId="1" xfId="0" applyFont="1" applyFill="1" applyBorder="1" applyAlignment="1">
      <alignment horizontal="center" vertical="center" wrapText="1"/>
    </xf>
    <xf numFmtId="0" fontId="0" fillId="6" borderId="1" xfId="0" applyFont="1" applyFill="1" applyBorder="1" applyAlignment="1">
      <alignment vertical="center"/>
    </xf>
    <xf numFmtId="0" fontId="0" fillId="7" borderId="1" xfId="0" applyFont="1" applyFill="1" applyBorder="1"/>
    <xf numFmtId="0" fontId="0" fillId="7" borderId="1" xfId="0" applyFont="1" applyFill="1" applyBorder="1" applyAlignment="1">
      <alignment horizontal="justify" vertical="center"/>
    </xf>
    <xf numFmtId="0" fontId="0" fillId="6" borderId="1" xfId="0" applyFont="1" applyFill="1" applyBorder="1" applyAlignment="1">
      <alignment vertical="center" wrapText="1"/>
    </xf>
    <xf numFmtId="1" fontId="3" fillId="0" borderId="2" xfId="2" applyNumberFormat="1" applyFont="1" applyBorder="1" applyAlignment="1">
      <alignment horizontal="center"/>
    </xf>
    <xf numFmtId="1" fontId="3" fillId="0" borderId="4" xfId="2" applyNumberFormat="1" applyFont="1" applyBorder="1" applyAlignment="1">
      <alignment horizontal="center"/>
    </xf>
    <xf numFmtId="9" fontId="0" fillId="0" borderId="1" xfId="2" applyFont="1" applyBorder="1" applyAlignment="1">
      <alignment horizontal="center"/>
    </xf>
    <xf numFmtId="0" fontId="17" fillId="0" borderId="0" xfId="0" applyFont="1" applyAlignment="1">
      <alignment vertical="center"/>
    </xf>
    <xf numFmtId="0" fontId="2" fillId="3" borderId="2" xfId="0" applyFont="1" applyFill="1" applyBorder="1" applyAlignment="1"/>
    <xf numFmtId="0" fontId="2" fillId="3" borderId="3" xfId="0" applyFont="1" applyFill="1" applyBorder="1" applyAlignment="1"/>
    <xf numFmtId="0" fontId="2" fillId="3" borderId="4" xfId="0" applyFont="1" applyFill="1" applyBorder="1" applyAlignment="1"/>
    <xf numFmtId="0" fontId="3" fillId="3" borderId="2" xfId="0" applyFont="1" applyFill="1" applyBorder="1" applyAlignment="1">
      <alignment wrapText="1"/>
    </xf>
    <xf numFmtId="0" fontId="3" fillId="3" borderId="3" xfId="0" applyFont="1" applyFill="1" applyBorder="1" applyAlignment="1">
      <alignment wrapText="1"/>
    </xf>
    <xf numFmtId="0" fontId="3" fillId="3" borderId="4" xfId="0" applyFont="1" applyFill="1" applyBorder="1" applyAlignment="1">
      <alignment wrapText="1"/>
    </xf>
    <xf numFmtId="1" fontId="3" fillId="0" borderId="4" xfId="2" applyNumberFormat="1" applyFont="1" applyBorder="1" applyAlignment="1"/>
    <xf numFmtId="164" fontId="0" fillId="0" borderId="1" xfId="1" applyNumberFormat="1" applyFont="1" applyBorder="1"/>
    <xf numFmtId="164" fontId="0" fillId="0" borderId="1" xfId="1" applyNumberFormat="1" applyFont="1" applyFill="1" applyBorder="1"/>
    <xf numFmtId="0" fontId="0" fillId="8" borderId="1" xfId="0" applyFill="1" applyBorder="1"/>
    <xf numFmtId="0" fontId="0" fillId="0" borderId="1" xfId="0" applyFill="1" applyBorder="1"/>
    <xf numFmtId="167" fontId="0" fillId="0" borderId="1" xfId="0" applyNumberFormat="1" applyBorder="1"/>
    <xf numFmtId="167" fontId="0" fillId="8" borderId="1" xfId="0" applyNumberFormat="1" applyFill="1" applyBorder="1"/>
    <xf numFmtId="167" fontId="0" fillId="0" borderId="0" xfId="0" applyNumberFormat="1"/>
    <xf numFmtId="2" fontId="0" fillId="0" borderId="0" xfId="0" applyNumberFormat="1"/>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9" fontId="0" fillId="0" borderId="5" xfId="2" applyFont="1" applyBorder="1" applyAlignment="1">
      <alignment horizontal="center" vertical="center" wrapText="1"/>
    </xf>
    <xf numFmtId="9" fontId="0" fillId="0" borderId="6" xfId="2" applyFont="1" applyBorder="1" applyAlignment="1">
      <alignment horizontal="center" vertical="center"/>
    </xf>
    <xf numFmtId="9" fontId="0" fillId="0" borderId="2" xfId="2" applyFont="1" applyFill="1" applyBorder="1" applyAlignment="1">
      <alignment horizontal="center" wrapText="1"/>
    </xf>
    <xf numFmtId="9" fontId="0" fillId="0" borderId="3" xfId="2" applyFont="1" applyFill="1" applyBorder="1" applyAlignment="1">
      <alignment horizontal="center"/>
    </xf>
    <xf numFmtId="9" fontId="0" fillId="0" borderId="4" xfId="2" applyFont="1" applyFill="1" applyBorder="1" applyAlignment="1">
      <alignment horizontal="center"/>
    </xf>
    <xf numFmtId="0" fontId="0" fillId="2" borderId="1" xfId="0" applyFill="1" applyBorder="1" applyAlignment="1">
      <alignment horizontal="center"/>
    </xf>
    <xf numFmtId="0" fontId="0" fillId="2" borderId="11" xfId="0" applyFill="1" applyBorder="1" applyAlignment="1">
      <alignment horizontal="center" vertical="center"/>
    </xf>
    <xf numFmtId="0" fontId="0" fillId="2" borderId="7"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Alignment="1">
      <alignment horizontal="center"/>
    </xf>
    <xf numFmtId="0" fontId="0" fillId="0" borderId="0" xfId="0" applyAlignment="1">
      <alignment horizontal="left" wrapText="1"/>
    </xf>
    <xf numFmtId="0" fontId="9" fillId="2" borderId="0" xfId="0" applyFont="1" applyFill="1" applyAlignment="1">
      <alignment horizontal="center" wrapText="1"/>
    </xf>
    <xf numFmtId="0" fontId="11" fillId="2" borderId="0" xfId="0" applyFont="1" applyFill="1" applyAlignment="1">
      <alignment horizontal="left" wrapText="1"/>
    </xf>
    <xf numFmtId="0" fontId="11"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center"/>
    </xf>
    <xf numFmtId="0" fontId="18" fillId="0" borderId="0" xfId="0" applyFont="1" applyAlignment="1">
      <alignment horizontal="left" wrapText="1"/>
    </xf>
    <xf numFmtId="0" fontId="18" fillId="0" borderId="0" xfId="0" applyFont="1" applyAlignment="1">
      <alignment wrapText="1"/>
    </xf>
    <xf numFmtId="9" fontId="0" fillId="0" borderId="0" xfId="2" applyFont="1" applyFill="1" applyBorder="1" applyAlignment="1">
      <alignment horizontal="center" wrapText="1"/>
    </xf>
    <xf numFmtId="9" fontId="0" fillId="0" borderId="0" xfId="2" applyFont="1" applyFill="1" applyBorder="1" applyAlignment="1">
      <alignment horizontal="center"/>
    </xf>
    <xf numFmtId="9" fontId="0" fillId="0" borderId="1" xfId="2" applyFont="1" applyBorder="1" applyAlignment="1">
      <alignment horizontal="center"/>
    </xf>
    <xf numFmtId="9" fontId="0" fillId="0" borderId="2" xfId="2" applyFont="1" applyFill="1" applyBorder="1" applyAlignment="1">
      <alignment horizontal="center" vertical="center"/>
    </xf>
    <xf numFmtId="9" fontId="0" fillId="0" borderId="3" xfId="2" applyFont="1" applyFill="1" applyBorder="1" applyAlignment="1">
      <alignment horizontal="center" vertical="center"/>
    </xf>
    <xf numFmtId="9" fontId="0" fillId="0" borderId="4" xfId="2"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0" fontId="0" fillId="0" borderId="2" xfId="0" applyFill="1" applyBorder="1" applyAlignment="1">
      <alignment horizontal="center" wrapText="1"/>
    </xf>
    <xf numFmtId="0" fontId="0" fillId="0" borderId="4" xfId="0" applyFill="1" applyBorder="1" applyAlignment="1">
      <alignment horizontal="center" wrapText="1"/>
    </xf>
    <xf numFmtId="0" fontId="0" fillId="7" borderId="1"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[1]Feuil1!$C$31</c:f>
              <c:strCache>
                <c:ptCount val="1"/>
                <c:pt idx="0">
                  <c:v>Violences physiques ensemble</c:v>
                </c:pt>
              </c:strCache>
            </c:strRef>
          </c:tx>
          <c:spPr>
            <a:ln w="28575" cap="rnd">
              <a:solidFill>
                <a:schemeClr val="accent1"/>
              </a:solidFill>
              <a:prstDash val="sysDash"/>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[1]Feuil1!$C$32:$C$37</c:f>
              <c:numCache>
                <c:formatCode>General</c:formatCode>
                <c:ptCount val="6"/>
                <c:pt idx="0">
                  <c:v>100</c:v>
                </c:pt>
                <c:pt idx="1">
                  <c:v>109.86915217780964</c:v>
                </c:pt>
                <c:pt idx="2">
                  <c:v>123.67807850869332</c:v>
                </c:pt>
                <c:pt idx="3">
                  <c:v>129.26496393059074</c:v>
                </c:pt>
                <c:pt idx="4">
                  <c:v>150.64348449542928</c:v>
                </c:pt>
                <c:pt idx="5">
                  <c:v>170.7115970604051</c:v>
                </c:pt>
              </c:numCache>
            </c:numRef>
          </c:val>
          <c:smooth val="0"/>
        </c:ser>
        <c:ser>
          <c:idx val="1"/>
          <c:order val="1"/>
          <c:tx>
            <c:strRef>
              <c:f>[1]Feuil1!$D$31</c:f>
              <c:strCache>
                <c:ptCount val="1"/>
                <c:pt idx="0">
                  <c:v>Violences sexuelles ensemble</c:v>
                </c:pt>
              </c:strCache>
            </c:strRef>
          </c:tx>
          <c:spPr>
            <a:ln w="28575" cap="rnd">
              <a:solidFill>
                <a:schemeClr val="accent2"/>
              </a:solidFill>
              <a:prstDash val="sysDash"/>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[1]Feuil1!$D$32:$D$37</c:f>
              <c:numCache>
                <c:formatCode>General</c:formatCode>
                <c:ptCount val="6"/>
                <c:pt idx="0">
                  <c:v>100</c:v>
                </c:pt>
                <c:pt idx="1">
                  <c:v>109.63592511772137</c:v>
                </c:pt>
                <c:pt idx="2">
                  <c:v>124.47456069828873</c:v>
                </c:pt>
                <c:pt idx="3">
                  <c:v>139.84150683358217</c:v>
                </c:pt>
                <c:pt idx="4">
                  <c:v>149.40852187894797</c:v>
                </c:pt>
                <c:pt idx="5">
                  <c:v>187.94073733777421</c:v>
                </c:pt>
              </c:numCache>
            </c:numRef>
          </c:val>
          <c:smooth val="0"/>
        </c:ser>
        <c:ser>
          <c:idx val="2"/>
          <c:order val="2"/>
          <c:tx>
            <c:strRef>
              <c:f>[1]Feuil1!$E$31</c:f>
              <c:strCache>
                <c:ptCount val="1"/>
                <c:pt idx="0">
                  <c:v>Violences physiques année N</c:v>
                </c:pt>
              </c:strCache>
            </c:strRef>
          </c:tx>
          <c:spPr>
            <a:ln w="28575" cap="rnd">
              <a:solidFill>
                <a:schemeClr val="accent3"/>
              </a:solidFill>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[1]Feuil1!$E$32:$E$37</c:f>
              <c:numCache>
                <c:formatCode>General</c:formatCode>
                <c:ptCount val="6"/>
                <c:pt idx="0">
                  <c:v>100</c:v>
                </c:pt>
                <c:pt idx="1">
                  <c:v>107.29186976018717</c:v>
                </c:pt>
                <c:pt idx="2">
                  <c:v>118.0542015987522</c:v>
                </c:pt>
                <c:pt idx="3">
                  <c:v>129.26496393059074</c:v>
                </c:pt>
                <c:pt idx="4">
                  <c:v>133.93936439851822</c:v>
                </c:pt>
                <c:pt idx="5">
                  <c:v>143.55137453694678</c:v>
                </c:pt>
              </c:numCache>
            </c:numRef>
          </c:val>
          <c:smooth val="0"/>
        </c:ser>
        <c:ser>
          <c:idx val="3"/>
          <c:order val="3"/>
          <c:tx>
            <c:strRef>
              <c:f>[1]Feuil1!$F$31</c:f>
              <c:strCache>
                <c:ptCount val="1"/>
                <c:pt idx="0">
                  <c:v>Violences sexuelles année N</c:v>
                </c:pt>
              </c:strCache>
            </c:strRef>
          </c:tx>
          <c:spPr>
            <a:ln w="28575" cap="rnd">
              <a:solidFill>
                <a:schemeClr val="accent4"/>
              </a:solidFill>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[1]Feuil1!$F$32:$F$37</c:f>
              <c:numCache>
                <c:formatCode>General</c:formatCode>
                <c:ptCount val="6"/>
                <c:pt idx="0">
                  <c:v>100</c:v>
                </c:pt>
                <c:pt idx="1">
                  <c:v>106.67420814479638</c:v>
                </c:pt>
                <c:pt idx="2">
                  <c:v>115.15837104072398</c:v>
                </c:pt>
                <c:pt idx="3">
                  <c:v>127.22473604826546</c:v>
                </c:pt>
                <c:pt idx="4">
                  <c:v>129.60030165912519</c:v>
                </c:pt>
                <c:pt idx="5">
                  <c:v>137.66968325791856</c:v>
                </c:pt>
              </c:numCache>
            </c:numRef>
          </c:val>
          <c:smooth val="0"/>
        </c:ser>
        <c:dLbls>
          <c:showLegendKey val="0"/>
          <c:showVal val="0"/>
          <c:showCatName val="0"/>
          <c:showSerName val="0"/>
          <c:showPercent val="0"/>
          <c:showBubbleSize val="0"/>
        </c:dLbls>
        <c:smooth val="0"/>
        <c:axId val="-296327680"/>
        <c:axId val="-296324960"/>
      </c:lineChart>
      <c:catAx>
        <c:axId val="-29632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4960"/>
        <c:crosses val="autoZero"/>
        <c:auto val="1"/>
        <c:lblAlgn val="ctr"/>
        <c:lblOffset val="100"/>
        <c:noMultiLvlLbl val="0"/>
      </c:catAx>
      <c:valAx>
        <c:axId val="-296324960"/>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7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[2]Feuil16!$J$2</c:f>
              <c:strCache>
                <c:ptCount val="1"/>
                <c:pt idx="0">
                  <c:v>Parent</c:v>
                </c:pt>
              </c:strCache>
            </c:strRef>
          </c:tx>
          <c:spPr>
            <a:solidFill>
              <a:schemeClr val="accent1"/>
            </a:solidFill>
            <a:ln>
              <a:noFill/>
            </a:ln>
            <a:effectLst/>
          </c:spPr>
          <c:invertIfNegative val="0"/>
          <c:cat>
            <c:strRef>
              <c:f>[2]Feuil16!$I$3:$I$5</c:f>
              <c:strCache>
                <c:ptCount val="3"/>
                <c:pt idx="0">
                  <c:v>Moins de 10 ans</c:v>
                </c:pt>
                <c:pt idx="1">
                  <c:v>De 10 à 14 ans</c:v>
                </c:pt>
                <c:pt idx="2">
                  <c:v>15 ans et plus</c:v>
                </c:pt>
              </c:strCache>
            </c:strRef>
          </c:cat>
          <c:val>
            <c:numRef>
              <c:f>[2]Feuil16!$J$3:$J$5</c:f>
              <c:numCache>
                <c:formatCode>General</c:formatCode>
                <c:ptCount val="3"/>
                <c:pt idx="0">
                  <c:v>38.605688789737869</c:v>
                </c:pt>
                <c:pt idx="1">
                  <c:v>27.772349780166095</c:v>
                </c:pt>
                <c:pt idx="2">
                  <c:v>27.121771217712176</c:v>
                </c:pt>
              </c:numCache>
            </c:numRef>
          </c:val>
        </c:ser>
        <c:ser>
          <c:idx val="1"/>
          <c:order val="1"/>
          <c:tx>
            <c:strRef>
              <c:f>[2]Feuil16!$K$2</c:f>
              <c:strCache>
                <c:ptCount val="1"/>
                <c:pt idx="0">
                  <c:v>Beau-Parent</c:v>
                </c:pt>
              </c:strCache>
            </c:strRef>
          </c:tx>
          <c:spPr>
            <a:solidFill>
              <a:schemeClr val="accent2"/>
            </a:solidFill>
            <a:ln>
              <a:noFill/>
            </a:ln>
            <a:effectLst/>
          </c:spPr>
          <c:invertIfNegative val="0"/>
          <c:cat>
            <c:strRef>
              <c:f>[2]Feuil16!$I$3:$I$5</c:f>
              <c:strCache>
                <c:ptCount val="3"/>
                <c:pt idx="0">
                  <c:v>Moins de 10 ans</c:v>
                </c:pt>
                <c:pt idx="1">
                  <c:v>De 10 à 14 ans</c:v>
                </c:pt>
                <c:pt idx="2">
                  <c:v>15 ans et plus</c:v>
                </c:pt>
              </c:strCache>
            </c:strRef>
          </c:cat>
          <c:val>
            <c:numRef>
              <c:f>[2]Feuil16!$K$3:$K$5</c:f>
              <c:numCache>
                <c:formatCode>General</c:formatCode>
                <c:ptCount val="3"/>
                <c:pt idx="0">
                  <c:v>18.795315114333519</c:v>
                </c:pt>
                <c:pt idx="1">
                  <c:v>34.513922813873961</c:v>
                </c:pt>
                <c:pt idx="2">
                  <c:v>33.948339483394832</c:v>
                </c:pt>
              </c:numCache>
            </c:numRef>
          </c:val>
        </c:ser>
        <c:ser>
          <c:idx val="2"/>
          <c:order val="2"/>
          <c:tx>
            <c:strRef>
              <c:f>[2]Feuil16!$L$2</c:f>
              <c:strCache>
                <c:ptCount val="1"/>
                <c:pt idx="0">
                  <c:v>Autre ascendant</c:v>
                </c:pt>
              </c:strCache>
            </c:strRef>
          </c:tx>
          <c:spPr>
            <a:solidFill>
              <a:schemeClr val="accent3"/>
            </a:solidFill>
            <a:ln>
              <a:noFill/>
            </a:ln>
            <a:effectLst/>
          </c:spPr>
          <c:invertIfNegative val="0"/>
          <c:cat>
            <c:strRef>
              <c:f>[2]Feuil16!$I$3:$I$5</c:f>
              <c:strCache>
                <c:ptCount val="3"/>
                <c:pt idx="0">
                  <c:v>Moins de 10 ans</c:v>
                </c:pt>
                <c:pt idx="1">
                  <c:v>De 10 à 14 ans</c:v>
                </c:pt>
                <c:pt idx="2">
                  <c:v>15 ans et plus</c:v>
                </c:pt>
              </c:strCache>
            </c:strRef>
          </c:cat>
          <c:val>
            <c:numRef>
              <c:f>[2]Feuil16!$L$3:$L$5</c:f>
              <c:numCache>
                <c:formatCode>General</c:formatCode>
                <c:ptCount val="3"/>
                <c:pt idx="0">
                  <c:v>20.379252649191297</c:v>
                </c:pt>
                <c:pt idx="1">
                  <c:v>17.928676111382511</c:v>
                </c:pt>
                <c:pt idx="2">
                  <c:v>17.52767527675277</c:v>
                </c:pt>
              </c:numCache>
            </c:numRef>
          </c:val>
        </c:ser>
        <c:ser>
          <c:idx val="3"/>
          <c:order val="3"/>
          <c:tx>
            <c:strRef>
              <c:f>[2]Feuil16!$M$2</c:f>
              <c:strCache>
                <c:ptCount val="1"/>
                <c:pt idx="0">
                  <c:v>Fratrie</c:v>
                </c:pt>
              </c:strCache>
            </c:strRef>
          </c:tx>
          <c:spPr>
            <a:solidFill>
              <a:schemeClr val="accent4"/>
            </a:solidFill>
            <a:ln>
              <a:noFill/>
            </a:ln>
            <a:effectLst/>
          </c:spPr>
          <c:invertIfNegative val="0"/>
          <c:cat>
            <c:strRef>
              <c:f>[2]Feuil16!$I$3:$I$5</c:f>
              <c:strCache>
                <c:ptCount val="3"/>
                <c:pt idx="0">
                  <c:v>Moins de 10 ans</c:v>
                </c:pt>
                <c:pt idx="1">
                  <c:v>De 10 à 14 ans</c:v>
                </c:pt>
                <c:pt idx="2">
                  <c:v>15 ans et plus</c:v>
                </c:pt>
              </c:strCache>
            </c:strRef>
          </c:cat>
          <c:val>
            <c:numRef>
              <c:f>[2]Feuil16!$M$3:$M$5</c:f>
              <c:numCache>
                <c:formatCode>General</c:formatCode>
                <c:ptCount val="3"/>
                <c:pt idx="0">
                  <c:v>18.226436140546571</c:v>
                </c:pt>
                <c:pt idx="1">
                  <c:v>13.727405959941377</c:v>
                </c:pt>
                <c:pt idx="2">
                  <c:v>9.2250922509225095</c:v>
                </c:pt>
              </c:numCache>
            </c:numRef>
          </c:val>
        </c:ser>
        <c:ser>
          <c:idx val="4"/>
          <c:order val="4"/>
          <c:tx>
            <c:strRef>
              <c:f>[2]Feuil16!$N$2</c:f>
              <c:strCache>
                <c:ptCount val="1"/>
                <c:pt idx="0">
                  <c:v>Descendant</c:v>
                </c:pt>
              </c:strCache>
            </c:strRef>
          </c:tx>
          <c:spPr>
            <a:solidFill>
              <a:schemeClr val="accent5"/>
            </a:solidFill>
            <a:ln>
              <a:noFill/>
            </a:ln>
            <a:effectLst/>
          </c:spPr>
          <c:invertIfNegative val="0"/>
          <c:cat>
            <c:strRef>
              <c:f>[2]Feuil16!$I$3:$I$5</c:f>
              <c:strCache>
                <c:ptCount val="3"/>
                <c:pt idx="0">
                  <c:v>Moins de 10 ans</c:v>
                </c:pt>
                <c:pt idx="1">
                  <c:v>De 10 à 14 ans</c:v>
                </c:pt>
                <c:pt idx="2">
                  <c:v>15 ans et plus</c:v>
                </c:pt>
              </c:strCache>
            </c:strRef>
          </c:cat>
          <c:val>
            <c:numRef>
              <c:f>[2]Feuil16!$N$3:$N$5</c:f>
              <c:numCache>
                <c:formatCode>General</c:formatCode>
                <c:ptCount val="3"/>
                <c:pt idx="0">
                  <c:v>3.9933073061907418</c:v>
                </c:pt>
                <c:pt idx="1">
                  <c:v>6.057645334636053</c:v>
                </c:pt>
                <c:pt idx="2">
                  <c:v>12.177121771217712</c:v>
                </c:pt>
              </c:numCache>
            </c:numRef>
          </c:val>
        </c:ser>
        <c:dLbls>
          <c:showLegendKey val="0"/>
          <c:showVal val="0"/>
          <c:showCatName val="0"/>
          <c:showSerName val="0"/>
          <c:showPercent val="0"/>
          <c:showBubbleSize val="0"/>
        </c:dLbls>
        <c:gapWidth val="150"/>
        <c:overlap val="100"/>
        <c:axId val="-296312992"/>
        <c:axId val="-296305920"/>
      </c:barChart>
      <c:catAx>
        <c:axId val="-296312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5920"/>
        <c:crosses val="autoZero"/>
        <c:auto val="1"/>
        <c:lblAlgn val="ctr"/>
        <c:lblOffset val="100"/>
        <c:noMultiLvlLbl val="0"/>
      </c:catAx>
      <c:valAx>
        <c:axId val="-29630592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'[4]Graphique population'!$A$84</c:f>
              <c:strCache>
                <c:ptCount val="1"/>
                <c:pt idx="0">
                  <c:v>Hommes </c:v>
                </c:pt>
              </c:strCache>
            </c:strRef>
          </c:tx>
          <c:spPr>
            <a:ln w="28575" cap="rnd">
              <a:solidFill>
                <a:schemeClr val="accent1"/>
              </a:solidFill>
              <a:round/>
            </a:ln>
            <a:effectLst/>
          </c:spPr>
          <c:marker>
            <c:symbol val="none"/>
          </c:marker>
          <c:cat>
            <c:strRef>
              <c:f>'[4]Graphique population'!$B$83:$E$83</c:f>
              <c:strCache>
                <c:ptCount val="4"/>
                <c:pt idx="0">
                  <c:v>0 à 4 ans</c:v>
                </c:pt>
                <c:pt idx="1">
                  <c:v>5 à 9 ans</c:v>
                </c:pt>
                <c:pt idx="2">
                  <c:v>10 à 14 ans</c:v>
                </c:pt>
                <c:pt idx="3">
                  <c:v>15 ans et plus</c:v>
                </c:pt>
              </c:strCache>
            </c:strRef>
          </c:cat>
          <c:val>
            <c:numRef>
              <c:f>'[4]Graphique population'!$B$84:$E$84</c:f>
              <c:numCache>
                <c:formatCode>General</c:formatCode>
                <c:ptCount val="4"/>
                <c:pt idx="0">
                  <c:v>2.1879769802116127</c:v>
                </c:pt>
                <c:pt idx="1">
                  <c:v>3.208030904641475</c:v>
                </c:pt>
                <c:pt idx="2">
                  <c:v>2.6979122312538677</c:v>
                </c:pt>
                <c:pt idx="3">
                  <c:v>0.22962785095672586</c:v>
                </c:pt>
              </c:numCache>
            </c:numRef>
          </c:val>
          <c:smooth val="0"/>
        </c:ser>
        <c:ser>
          <c:idx val="1"/>
          <c:order val="1"/>
          <c:tx>
            <c:strRef>
              <c:f>'[4]Graphique population'!$A$85</c:f>
              <c:strCache>
                <c:ptCount val="1"/>
                <c:pt idx="0">
                  <c:v>Femmes</c:v>
                </c:pt>
              </c:strCache>
            </c:strRef>
          </c:tx>
          <c:spPr>
            <a:ln w="28575" cap="rnd">
              <a:solidFill>
                <a:schemeClr val="accent2"/>
              </a:solidFill>
              <a:round/>
            </a:ln>
            <a:effectLst/>
          </c:spPr>
          <c:marker>
            <c:symbol val="none"/>
          </c:marker>
          <c:cat>
            <c:strRef>
              <c:f>'[4]Graphique population'!$B$83:$E$83</c:f>
              <c:strCache>
                <c:ptCount val="4"/>
                <c:pt idx="0">
                  <c:v>0 à 4 ans</c:v>
                </c:pt>
                <c:pt idx="1">
                  <c:v>5 à 9 ans</c:v>
                </c:pt>
                <c:pt idx="2">
                  <c:v>10 à 14 ans</c:v>
                </c:pt>
                <c:pt idx="3">
                  <c:v>15 ans et plus</c:v>
                </c:pt>
              </c:strCache>
            </c:strRef>
          </c:cat>
          <c:val>
            <c:numRef>
              <c:f>'[4]Graphique population'!$B$85:$E$85</c:f>
              <c:numCache>
                <c:formatCode>General</c:formatCode>
                <c:ptCount val="4"/>
                <c:pt idx="0">
                  <c:v>1.8106244189422982</c:v>
                </c:pt>
                <c:pt idx="1">
                  <c:v>2.5501169361006348</c:v>
                </c:pt>
                <c:pt idx="2">
                  <c:v>3.0552799580908045</c:v>
                </c:pt>
                <c:pt idx="3">
                  <c:v>0.3545822826147641</c:v>
                </c:pt>
              </c:numCache>
            </c:numRef>
          </c:val>
          <c:smooth val="0"/>
        </c:ser>
        <c:ser>
          <c:idx val="2"/>
          <c:order val="2"/>
          <c:tx>
            <c:strRef>
              <c:f>'[4]Graphique population'!$A$86</c:f>
              <c:strCache>
                <c:ptCount val="1"/>
                <c:pt idx="0">
                  <c:v>Ensemble</c:v>
                </c:pt>
              </c:strCache>
            </c:strRef>
          </c:tx>
          <c:spPr>
            <a:ln w="28575" cap="rnd">
              <a:solidFill>
                <a:schemeClr val="accent3"/>
              </a:solidFill>
              <a:prstDash val="sysDash"/>
              <a:round/>
            </a:ln>
            <a:effectLst/>
          </c:spPr>
          <c:marker>
            <c:symbol val="none"/>
          </c:marker>
          <c:cat>
            <c:strRef>
              <c:f>'[4]Graphique population'!$B$83:$E$83</c:f>
              <c:strCache>
                <c:ptCount val="4"/>
                <c:pt idx="0">
                  <c:v>0 à 4 ans</c:v>
                </c:pt>
                <c:pt idx="1">
                  <c:v>5 à 9 ans</c:v>
                </c:pt>
                <c:pt idx="2">
                  <c:v>10 à 14 ans</c:v>
                </c:pt>
                <c:pt idx="3">
                  <c:v>15 ans et plus</c:v>
                </c:pt>
              </c:strCache>
            </c:strRef>
          </c:cat>
          <c:val>
            <c:numRef>
              <c:f>'[4]Graphique population'!$B$86:$E$86</c:f>
              <c:numCache>
                <c:formatCode>General</c:formatCode>
                <c:ptCount val="4"/>
                <c:pt idx="0">
                  <c:v>2.0031593943433883</c:v>
                </c:pt>
                <c:pt idx="1">
                  <c:v>2.8862644889934965</c:v>
                </c:pt>
                <c:pt idx="2">
                  <c:v>2.8725295542733762</c:v>
                </c:pt>
                <c:pt idx="3">
                  <c:v>0.29535325757026015</c:v>
                </c:pt>
              </c:numCache>
            </c:numRef>
          </c:val>
          <c:smooth val="0"/>
        </c:ser>
        <c:dLbls>
          <c:showLegendKey val="0"/>
          <c:showVal val="0"/>
          <c:showCatName val="0"/>
          <c:showSerName val="0"/>
          <c:showPercent val="0"/>
          <c:showBubbleSize val="0"/>
        </c:dLbls>
        <c:smooth val="0"/>
        <c:axId val="-296311360"/>
        <c:axId val="-296305376"/>
      </c:lineChart>
      <c:catAx>
        <c:axId val="-29631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5376"/>
        <c:crosses val="autoZero"/>
        <c:auto val="1"/>
        <c:lblAlgn val="ctr"/>
        <c:lblOffset val="100"/>
        <c:noMultiLvlLbl val="0"/>
      </c:catAx>
      <c:valAx>
        <c:axId val="-296305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'[4]Graphique population'!$J$62</c:f>
              <c:strCache>
                <c:ptCount val="1"/>
                <c:pt idx="0">
                  <c:v>Hommes </c:v>
                </c:pt>
              </c:strCache>
            </c:strRef>
          </c:tx>
          <c:spPr>
            <a:ln w="28575" cap="rnd">
              <a:solidFill>
                <a:schemeClr val="accent1"/>
              </a:solidFill>
              <a:round/>
            </a:ln>
            <a:effectLst/>
          </c:spPr>
          <c:marker>
            <c:symbol val="none"/>
          </c:marker>
          <c:cat>
            <c:strRef>
              <c:f>'[4]Graphique population'!$K$61:$N$61</c:f>
              <c:strCache>
                <c:ptCount val="4"/>
                <c:pt idx="0">
                  <c:v>0 à 4 ans</c:v>
                </c:pt>
                <c:pt idx="1">
                  <c:v>5 à 9 ans</c:v>
                </c:pt>
                <c:pt idx="2">
                  <c:v>10 à 14 ans</c:v>
                </c:pt>
                <c:pt idx="3">
                  <c:v>15 ans et plus</c:v>
                </c:pt>
              </c:strCache>
            </c:strRef>
          </c:cat>
          <c:val>
            <c:numRef>
              <c:f>'[4]Graphique population'!$K$62:$N$62</c:f>
              <c:numCache>
                <c:formatCode>General</c:formatCode>
                <c:ptCount val="4"/>
                <c:pt idx="0">
                  <c:v>0.55391822283838299</c:v>
                </c:pt>
                <c:pt idx="1">
                  <c:v>0.6875032096025957</c:v>
                </c:pt>
                <c:pt idx="2">
                  <c:v>0.3216868871212748</c:v>
                </c:pt>
                <c:pt idx="3">
                  <c:v>7.2329727589154364E-3</c:v>
                </c:pt>
              </c:numCache>
            </c:numRef>
          </c:val>
          <c:smooth val="0"/>
        </c:ser>
        <c:ser>
          <c:idx val="1"/>
          <c:order val="1"/>
          <c:tx>
            <c:strRef>
              <c:f>'[4]Graphique population'!$J$63</c:f>
              <c:strCache>
                <c:ptCount val="1"/>
                <c:pt idx="0">
                  <c:v>Femmes</c:v>
                </c:pt>
              </c:strCache>
            </c:strRef>
          </c:tx>
          <c:spPr>
            <a:ln w="28575" cap="rnd">
              <a:solidFill>
                <a:schemeClr val="accent2"/>
              </a:solidFill>
              <a:round/>
            </a:ln>
            <a:effectLst/>
          </c:spPr>
          <c:marker>
            <c:symbol val="none"/>
          </c:marker>
          <c:cat>
            <c:strRef>
              <c:f>'[4]Graphique population'!$K$61:$N$61</c:f>
              <c:strCache>
                <c:ptCount val="4"/>
                <c:pt idx="0">
                  <c:v>0 à 4 ans</c:v>
                </c:pt>
                <c:pt idx="1">
                  <c:v>5 à 9 ans</c:v>
                </c:pt>
                <c:pt idx="2">
                  <c:v>10 à 14 ans</c:v>
                </c:pt>
                <c:pt idx="3">
                  <c:v>15 ans et plus</c:v>
                </c:pt>
              </c:strCache>
            </c:strRef>
          </c:cat>
          <c:val>
            <c:numRef>
              <c:f>'[4]Graphique population'!$K$63:$N$63</c:f>
              <c:numCache>
                <c:formatCode>General</c:formatCode>
                <c:ptCount val="4"/>
                <c:pt idx="0">
                  <c:v>1.3952586848313622</c:v>
                </c:pt>
                <c:pt idx="1">
                  <c:v>2.4680476373964013</c:v>
                </c:pt>
                <c:pt idx="2">
                  <c:v>1.9130775819255985</c:v>
                </c:pt>
                <c:pt idx="3">
                  <c:v>5.7084454167082764E-2</c:v>
                </c:pt>
              </c:numCache>
            </c:numRef>
          </c:val>
          <c:smooth val="0"/>
        </c:ser>
        <c:ser>
          <c:idx val="2"/>
          <c:order val="2"/>
          <c:tx>
            <c:strRef>
              <c:f>'[4]Graphique population'!$J$64</c:f>
              <c:strCache>
                <c:ptCount val="1"/>
                <c:pt idx="0">
                  <c:v>Ensemble</c:v>
                </c:pt>
              </c:strCache>
            </c:strRef>
          </c:tx>
          <c:spPr>
            <a:ln w="28575" cap="rnd">
              <a:solidFill>
                <a:schemeClr val="accent3"/>
              </a:solidFill>
              <a:prstDash val="sysDash"/>
              <a:round/>
            </a:ln>
            <a:effectLst/>
          </c:spPr>
          <c:marker>
            <c:symbol val="none"/>
          </c:marker>
          <c:cat>
            <c:strRef>
              <c:f>'[4]Graphique population'!$K$61:$N$61</c:f>
              <c:strCache>
                <c:ptCount val="4"/>
                <c:pt idx="0">
                  <c:v>0 à 4 ans</c:v>
                </c:pt>
                <c:pt idx="1">
                  <c:v>5 à 9 ans</c:v>
                </c:pt>
                <c:pt idx="2">
                  <c:v>10 à 14 ans</c:v>
                </c:pt>
                <c:pt idx="3">
                  <c:v>15 ans et plus</c:v>
                </c:pt>
              </c:strCache>
            </c:strRef>
          </c:cat>
          <c:val>
            <c:numRef>
              <c:f>'[4]Graphique population'!$K$64:$N$64</c:f>
              <c:numCache>
                <c:formatCode>General</c:formatCode>
                <c:ptCount val="4"/>
                <c:pt idx="0">
                  <c:v>0.96598515715507738</c:v>
                </c:pt>
                <c:pt idx="1">
                  <c:v>1.5583152394852371</c:v>
                </c:pt>
                <c:pt idx="2">
                  <c:v>1.0992735636363669</c:v>
                </c:pt>
                <c:pt idx="3">
                  <c:v>3.3454602855282393E-2</c:v>
                </c:pt>
              </c:numCache>
            </c:numRef>
          </c:val>
          <c:smooth val="0"/>
        </c:ser>
        <c:dLbls>
          <c:showLegendKey val="0"/>
          <c:showVal val="0"/>
          <c:showCatName val="0"/>
          <c:showSerName val="0"/>
          <c:showPercent val="0"/>
          <c:showBubbleSize val="0"/>
        </c:dLbls>
        <c:smooth val="0"/>
        <c:axId val="-296322784"/>
        <c:axId val="-296301568"/>
      </c:lineChart>
      <c:catAx>
        <c:axId val="-296322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1568"/>
        <c:crosses val="autoZero"/>
        <c:auto val="1"/>
        <c:lblAlgn val="ctr"/>
        <c:lblOffset val="100"/>
        <c:noMultiLvlLbl val="0"/>
      </c:catAx>
      <c:valAx>
        <c:axId val="-2963015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2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[5]TUU!$J$1</c:f>
              <c:strCache>
                <c:ptCount val="1"/>
                <c:pt idx="0">
                  <c:v>Violences sexuelles (France)</c:v>
                </c:pt>
              </c:strCache>
            </c:strRef>
          </c:tx>
          <c:spPr>
            <a:solidFill>
              <a:schemeClr val="accent1"/>
            </a:solidFill>
            <a:ln>
              <a:noFill/>
            </a:ln>
            <a:effectLst/>
          </c:spPr>
          <c:invertIfNegative val="0"/>
          <c:dPt>
            <c:idx val="9"/>
            <c:invertIfNegative val="0"/>
            <c:bubble3D val="0"/>
            <c:spPr>
              <a:solidFill>
                <a:schemeClr val="accent1">
                  <a:lumMod val="75000"/>
                </a:schemeClr>
              </a:solidFill>
              <a:ln>
                <a:noFill/>
              </a:ln>
              <a:effectLst/>
            </c:spPr>
          </c:dPt>
          <c:cat>
            <c:strRef>
              <c:f>[5]TUU!$A$2:$A$11</c:f>
              <c:strCache>
                <c:ptCount val="10"/>
                <c:pt idx="0">
                  <c:v>Commune rurale</c:v>
                </c:pt>
                <c:pt idx="1">
                  <c:v>de 2 000 à 4 999 habitants</c:v>
                </c:pt>
                <c:pt idx="2">
                  <c:v>de 5 000 à 9 999 habitants</c:v>
                </c:pt>
                <c:pt idx="3">
                  <c:v>de 10 000 à 19 999 habitants</c:v>
                </c:pt>
                <c:pt idx="4">
                  <c:v>de 20 000 à 49 999 habitants</c:v>
                </c:pt>
                <c:pt idx="5">
                  <c:v>de 50 000 à 99 999 habitants</c:v>
                </c:pt>
                <c:pt idx="6">
                  <c:v>de 100 000 à 199 999 habitants</c:v>
                </c:pt>
                <c:pt idx="7">
                  <c:v>de 200 000 à 1 999 999 habitants</c:v>
                </c:pt>
                <c:pt idx="8">
                  <c:v>Unité urbaine de Paris</c:v>
                </c:pt>
                <c:pt idx="9">
                  <c:v>France</c:v>
                </c:pt>
              </c:strCache>
            </c:strRef>
          </c:cat>
          <c:val>
            <c:numRef>
              <c:f>[5]TUU!$J$2:$J$11</c:f>
              <c:numCache>
                <c:formatCode>General</c:formatCode>
                <c:ptCount val="10"/>
                <c:pt idx="0">
                  <c:v>1.2361247571896716</c:v>
                </c:pt>
                <c:pt idx="1">
                  <c:v>1.2321140668765564</c:v>
                </c:pt>
                <c:pt idx="2">
                  <c:v>1.4237963351884251</c:v>
                </c:pt>
                <c:pt idx="3">
                  <c:v>1.3976151835036144</c:v>
                </c:pt>
                <c:pt idx="4">
                  <c:v>1.2050262360161403</c:v>
                </c:pt>
                <c:pt idx="5">
                  <c:v>1.0953528215728137</c:v>
                </c:pt>
                <c:pt idx="6">
                  <c:v>1.0619166839303422</c:v>
                </c:pt>
                <c:pt idx="7">
                  <c:v>0.78550039334648714</c:v>
                </c:pt>
                <c:pt idx="8">
                  <c:v>0.48813865698870174</c:v>
                </c:pt>
                <c:pt idx="9">
                  <c:v>0.98904410796082443</c:v>
                </c:pt>
              </c:numCache>
            </c:numRef>
          </c:val>
        </c:ser>
        <c:ser>
          <c:idx val="1"/>
          <c:order val="1"/>
          <c:tx>
            <c:strRef>
              <c:f>[5]TUU!$K$1</c:f>
              <c:strCache>
                <c:ptCount val="1"/>
                <c:pt idx="0">
                  <c:v>Violences physiques (France)</c:v>
                </c:pt>
              </c:strCache>
            </c:strRef>
          </c:tx>
          <c:spPr>
            <a:solidFill>
              <a:schemeClr val="accent2"/>
            </a:solidFill>
            <a:ln>
              <a:noFill/>
            </a:ln>
            <a:effectLst/>
          </c:spPr>
          <c:invertIfNegative val="0"/>
          <c:dPt>
            <c:idx val="9"/>
            <c:invertIfNegative val="0"/>
            <c:bubble3D val="0"/>
            <c:spPr>
              <a:solidFill>
                <a:schemeClr val="accent2">
                  <a:lumMod val="75000"/>
                </a:schemeClr>
              </a:solidFill>
              <a:ln>
                <a:noFill/>
              </a:ln>
              <a:effectLst/>
            </c:spPr>
          </c:dPt>
          <c:cat>
            <c:strRef>
              <c:f>[5]TUU!$A$2:$A$11</c:f>
              <c:strCache>
                <c:ptCount val="10"/>
                <c:pt idx="0">
                  <c:v>Commune rurale</c:v>
                </c:pt>
                <c:pt idx="1">
                  <c:v>de 2 000 à 4 999 habitants</c:v>
                </c:pt>
                <c:pt idx="2">
                  <c:v>de 5 000 à 9 999 habitants</c:v>
                </c:pt>
                <c:pt idx="3">
                  <c:v>de 10 000 à 19 999 habitants</c:v>
                </c:pt>
                <c:pt idx="4">
                  <c:v>de 20 000 à 49 999 habitants</c:v>
                </c:pt>
                <c:pt idx="5">
                  <c:v>de 50 000 à 99 999 habitants</c:v>
                </c:pt>
                <c:pt idx="6">
                  <c:v>de 100 000 à 199 999 habitants</c:v>
                </c:pt>
                <c:pt idx="7">
                  <c:v>de 200 000 à 1 999 999 habitants</c:v>
                </c:pt>
                <c:pt idx="8">
                  <c:v>Unité urbaine de Paris</c:v>
                </c:pt>
                <c:pt idx="9">
                  <c:v>France</c:v>
                </c:pt>
              </c:strCache>
            </c:strRef>
          </c:cat>
          <c:val>
            <c:numRef>
              <c:f>[5]TUU!$K$2:$K$11</c:f>
              <c:numCache>
                <c:formatCode>General</c:formatCode>
                <c:ptCount val="10"/>
                <c:pt idx="0">
                  <c:v>2.0982907131113717</c:v>
                </c:pt>
                <c:pt idx="1">
                  <c:v>2.4788613174452339</c:v>
                </c:pt>
                <c:pt idx="2">
                  <c:v>2.541129803593174</c:v>
                </c:pt>
                <c:pt idx="3">
                  <c:v>2.7157018910802506</c:v>
                </c:pt>
                <c:pt idx="4">
                  <c:v>2.5313504924893508</c:v>
                </c:pt>
                <c:pt idx="5">
                  <c:v>2.4788689707314999</c:v>
                </c:pt>
                <c:pt idx="6">
                  <c:v>2.2460760291739872</c:v>
                </c:pt>
                <c:pt idx="7">
                  <c:v>2.0516765066783478</c:v>
                </c:pt>
                <c:pt idx="8">
                  <c:v>1.8484954619942249</c:v>
                </c:pt>
                <c:pt idx="9">
                  <c:v>2.1884756243126637</c:v>
                </c:pt>
              </c:numCache>
            </c:numRef>
          </c:val>
        </c:ser>
        <c:dLbls>
          <c:showLegendKey val="0"/>
          <c:showVal val="0"/>
          <c:showCatName val="0"/>
          <c:showSerName val="0"/>
          <c:showPercent val="0"/>
          <c:showBubbleSize val="0"/>
        </c:dLbls>
        <c:gapWidth val="219"/>
        <c:axId val="-296296672"/>
        <c:axId val="-296299936"/>
      </c:barChart>
      <c:scatterChart>
        <c:scatterStyle val="lineMarker"/>
        <c:varyColors val="0"/>
        <c:ser>
          <c:idx val="2"/>
          <c:order val="2"/>
          <c:tx>
            <c:strRef>
              <c:f>[5]TUU!$M$1</c:f>
              <c:strCache>
                <c:ptCount val="1"/>
                <c:pt idx="0">
                  <c:v>Violences sexuelles (France métropolitaine)</c:v>
                </c:pt>
              </c:strCache>
            </c:strRef>
          </c:tx>
          <c:spPr>
            <a:ln w="25400" cap="rnd">
              <a:noFill/>
              <a:round/>
            </a:ln>
            <a:effectLst/>
          </c:spPr>
          <c:marker>
            <c:symbol val="circle"/>
            <c:size val="5"/>
            <c:spPr>
              <a:solidFill>
                <a:schemeClr val="accent1">
                  <a:lumMod val="50000"/>
                </a:schemeClr>
              </a:solidFill>
              <a:ln w="9525">
                <a:noFill/>
              </a:ln>
              <a:effectLst/>
            </c:spPr>
          </c:marker>
          <c:xVal>
            <c:strRef>
              <c:f>[5]TUU!$A$2:$A$11</c:f>
              <c:strCache>
                <c:ptCount val="10"/>
                <c:pt idx="0">
                  <c:v>Commune rurale</c:v>
                </c:pt>
                <c:pt idx="1">
                  <c:v>de 2 000 à 4 999 habitants</c:v>
                </c:pt>
                <c:pt idx="2">
                  <c:v>de 5 000 à 9 999 habitants</c:v>
                </c:pt>
                <c:pt idx="3">
                  <c:v>de 10 000 à 19 999 habitants</c:v>
                </c:pt>
                <c:pt idx="4">
                  <c:v>de 20 000 à 49 999 habitants</c:v>
                </c:pt>
                <c:pt idx="5">
                  <c:v>de 50 000 à 99 999 habitants</c:v>
                </c:pt>
                <c:pt idx="6">
                  <c:v>de 100 000 à 199 999 habitants</c:v>
                </c:pt>
                <c:pt idx="7">
                  <c:v>de 200 000 à 1 999 999 habitants</c:v>
                </c:pt>
                <c:pt idx="8">
                  <c:v>Unité urbaine de Paris</c:v>
                </c:pt>
                <c:pt idx="9">
                  <c:v>France</c:v>
                </c:pt>
              </c:strCache>
            </c:strRef>
          </c:xVal>
          <c:yVal>
            <c:numRef>
              <c:f>[5]TUU!$M$2:$M$11</c:f>
              <c:numCache>
                <c:formatCode>General</c:formatCode>
                <c:ptCount val="10"/>
                <c:pt idx="0">
                  <c:v>1.2352343713506047</c:v>
                </c:pt>
                <c:pt idx="1">
                  <c:v>1.2277234957738421</c:v>
                </c:pt>
                <c:pt idx="2">
                  <c:v>1.3913213602673125</c:v>
                </c:pt>
                <c:pt idx="3">
                  <c:v>1.3694058304605157</c:v>
                </c:pt>
                <c:pt idx="4">
                  <c:v>1.1623728536474593</c:v>
                </c:pt>
                <c:pt idx="5">
                  <c:v>1.0827679195241293</c:v>
                </c:pt>
                <c:pt idx="6">
                  <c:v>0.90741379535907174</c:v>
                </c:pt>
                <c:pt idx="7">
                  <c:v>0.78369162405764992</c:v>
                </c:pt>
                <c:pt idx="8">
                  <c:v>0.48813865698870174</c:v>
                </c:pt>
                <c:pt idx="9">
                  <c:v>0.97071156110175749</c:v>
                </c:pt>
              </c:numCache>
            </c:numRef>
          </c:yVal>
          <c:smooth val="0"/>
        </c:ser>
        <c:ser>
          <c:idx val="3"/>
          <c:order val="3"/>
          <c:tx>
            <c:strRef>
              <c:f>[5]TUU!$N$1</c:f>
              <c:strCache>
                <c:ptCount val="1"/>
                <c:pt idx="0">
                  <c:v>Violences physiques(France métropolitaine)</c:v>
                </c:pt>
              </c:strCache>
            </c:strRef>
          </c:tx>
          <c:spPr>
            <a:ln w="25400" cap="rnd">
              <a:noFill/>
              <a:round/>
            </a:ln>
            <a:effectLst/>
          </c:spPr>
          <c:marker>
            <c:symbol val="circle"/>
            <c:size val="5"/>
            <c:spPr>
              <a:solidFill>
                <a:schemeClr val="accent2">
                  <a:lumMod val="50000"/>
                </a:schemeClr>
              </a:solidFill>
              <a:ln w="9525">
                <a:noFill/>
              </a:ln>
              <a:effectLst/>
            </c:spPr>
          </c:marker>
          <c:xVal>
            <c:strRef>
              <c:f>[5]TUU!$A$2:$A$11</c:f>
              <c:strCache>
                <c:ptCount val="10"/>
                <c:pt idx="0">
                  <c:v>Commune rurale</c:v>
                </c:pt>
                <c:pt idx="1">
                  <c:v>de 2 000 à 4 999 habitants</c:v>
                </c:pt>
                <c:pt idx="2">
                  <c:v>de 5 000 à 9 999 habitants</c:v>
                </c:pt>
                <c:pt idx="3">
                  <c:v>de 10 000 à 19 999 habitants</c:v>
                </c:pt>
                <c:pt idx="4">
                  <c:v>de 20 000 à 49 999 habitants</c:v>
                </c:pt>
                <c:pt idx="5">
                  <c:v>de 50 000 à 99 999 habitants</c:v>
                </c:pt>
                <c:pt idx="6">
                  <c:v>de 100 000 à 199 999 habitants</c:v>
                </c:pt>
                <c:pt idx="7">
                  <c:v>de 200 000 à 1 999 999 habitants</c:v>
                </c:pt>
                <c:pt idx="8">
                  <c:v>Unité urbaine de Paris</c:v>
                </c:pt>
                <c:pt idx="9">
                  <c:v>France</c:v>
                </c:pt>
              </c:strCache>
            </c:strRef>
          </c:xVal>
          <c:yVal>
            <c:numRef>
              <c:f>[5]TUU!$N$2:$N$11</c:f>
              <c:numCache>
                <c:formatCode>General</c:formatCode>
                <c:ptCount val="10"/>
                <c:pt idx="0">
                  <c:v>2.1048466995492126</c:v>
                </c:pt>
                <c:pt idx="1">
                  <c:v>2.4702032835641972</c:v>
                </c:pt>
                <c:pt idx="2">
                  <c:v>2.5211315103815912</c:v>
                </c:pt>
                <c:pt idx="3">
                  <c:v>2.6902416019096238</c:v>
                </c:pt>
                <c:pt idx="4">
                  <c:v>2.5094937105236541</c:v>
                </c:pt>
                <c:pt idx="5">
                  <c:v>2.5179833723670435</c:v>
                </c:pt>
                <c:pt idx="6">
                  <c:v>2.2435732674897433</c:v>
                </c:pt>
                <c:pt idx="7">
                  <c:v>2.055709987413187</c:v>
                </c:pt>
                <c:pt idx="8">
                  <c:v>1.8484954619942249</c:v>
                </c:pt>
                <c:pt idx="9">
                  <c:v>2.1843901824792824</c:v>
                </c:pt>
              </c:numCache>
            </c:numRef>
          </c:yVal>
          <c:smooth val="0"/>
        </c:ser>
        <c:dLbls>
          <c:showLegendKey val="0"/>
          <c:showVal val="0"/>
          <c:showCatName val="0"/>
          <c:showSerName val="0"/>
          <c:showPercent val="0"/>
          <c:showBubbleSize val="0"/>
        </c:dLbls>
        <c:axId val="-296326592"/>
        <c:axId val="-296321152"/>
      </c:scatterChart>
      <c:catAx>
        <c:axId val="-29629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299936"/>
        <c:crosses val="autoZero"/>
        <c:auto val="1"/>
        <c:lblAlgn val="ctr"/>
        <c:lblOffset val="100"/>
        <c:noMultiLvlLbl val="0"/>
      </c:catAx>
      <c:valAx>
        <c:axId val="-296299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296672"/>
        <c:crosses val="autoZero"/>
        <c:crossBetween val="between"/>
      </c:valAx>
      <c:valAx>
        <c:axId val="-2963211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6592"/>
        <c:crosses val="max"/>
        <c:crossBetween val="midCat"/>
      </c:valAx>
      <c:valAx>
        <c:axId val="-296326592"/>
        <c:scaling>
          <c:orientation val="minMax"/>
        </c:scaling>
        <c:delete val="1"/>
        <c:axPos val="t"/>
        <c:majorTickMark val="out"/>
        <c:minorTickMark val="none"/>
        <c:tickLblPos val="nextTo"/>
        <c:crossAx val="-296321152"/>
        <c:crosses val="max"/>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violences physiques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[4]Feuil39!$B$4</c:f>
              <c:strCache>
                <c:ptCount val="1"/>
                <c:pt idx="0">
                  <c:v>Femmes</c:v>
                </c:pt>
              </c:strCache>
            </c:strRef>
          </c:tx>
          <c:spPr>
            <a:solidFill>
              <a:schemeClr val="accent1"/>
            </a:solidFill>
            <a:ln>
              <a:noFill/>
            </a:ln>
            <a:effectLst/>
          </c:spPr>
          <c:invertIfNegative val="0"/>
          <c:cat>
            <c:strRef>
              <c:f>[4]Feuil39!$C$3:$N$3</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[4]Feuil39!$C$4:$N$4</c:f>
              <c:numCache>
                <c:formatCode>General</c:formatCode>
                <c:ptCount val="12"/>
                <c:pt idx="0">
                  <c:v>0.50442361019411064</c:v>
                </c:pt>
                <c:pt idx="1">
                  <c:v>1.5291165984418329</c:v>
                </c:pt>
                <c:pt idx="2">
                  <c:v>2.0599498217351115</c:v>
                </c:pt>
                <c:pt idx="3">
                  <c:v>3.9297504291562126</c:v>
                </c:pt>
                <c:pt idx="4">
                  <c:v>5.4139706853294598</c:v>
                </c:pt>
                <c:pt idx="5">
                  <c:v>5.8629341080153177</c:v>
                </c:pt>
                <c:pt idx="6">
                  <c:v>4.4341740393503235</c:v>
                </c:pt>
                <c:pt idx="7">
                  <c:v>2.7307539944539814</c:v>
                </c:pt>
                <c:pt idx="8">
                  <c:v>1.5264756371319161</c:v>
                </c:pt>
                <c:pt idx="9">
                  <c:v>0.77908358642545883</c:v>
                </c:pt>
                <c:pt idx="10">
                  <c:v>0.42255380958668953</c:v>
                </c:pt>
                <c:pt idx="11">
                  <c:v>0.39614419648752147</c:v>
                </c:pt>
              </c:numCache>
            </c:numRef>
          </c:val>
        </c:ser>
        <c:ser>
          <c:idx val="1"/>
          <c:order val="1"/>
          <c:tx>
            <c:strRef>
              <c:f>[4]Feuil39!$B$5</c:f>
              <c:strCache>
                <c:ptCount val="1"/>
                <c:pt idx="0">
                  <c:v>Hommes</c:v>
                </c:pt>
              </c:strCache>
            </c:strRef>
          </c:tx>
          <c:spPr>
            <a:solidFill>
              <a:schemeClr val="accent2"/>
            </a:solidFill>
            <a:ln>
              <a:noFill/>
            </a:ln>
            <a:effectLst/>
          </c:spPr>
          <c:invertIfNegative val="0"/>
          <c:cat>
            <c:strRef>
              <c:f>[4]Feuil39!$C$3:$N$3</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[4]Feuil39!$C$5:$N$5</c:f>
              <c:numCache>
                <c:formatCode>General</c:formatCode>
                <c:ptCount val="12"/>
                <c:pt idx="0">
                  <c:v>1.7166248514459261</c:v>
                </c:pt>
                <c:pt idx="1">
                  <c:v>5.9315991020731547</c:v>
                </c:pt>
                <c:pt idx="2">
                  <c:v>5.3347418460319558</c:v>
                </c:pt>
                <c:pt idx="3">
                  <c:v>6.4729961706061001</c:v>
                </c:pt>
                <c:pt idx="4">
                  <c:v>10.14129143008055</c:v>
                </c:pt>
                <c:pt idx="5">
                  <c:v>11.876403010695894</c:v>
                </c:pt>
                <c:pt idx="6">
                  <c:v>10.783045028390333</c:v>
                </c:pt>
                <c:pt idx="7">
                  <c:v>8.2899775518288656</c:v>
                </c:pt>
                <c:pt idx="8">
                  <c:v>4.7246797834411725</c:v>
                </c:pt>
                <c:pt idx="9">
                  <c:v>2.5406047801399709</c:v>
                </c:pt>
                <c:pt idx="10">
                  <c:v>1.2940710418592369</c:v>
                </c:pt>
                <c:pt idx="11">
                  <c:v>1.304634887098904</c:v>
                </c:pt>
              </c:numCache>
            </c:numRef>
          </c:val>
        </c:ser>
        <c:dLbls>
          <c:showLegendKey val="0"/>
          <c:showVal val="0"/>
          <c:showCatName val="0"/>
          <c:showSerName val="0"/>
          <c:showPercent val="0"/>
          <c:showBubbleSize val="0"/>
        </c:dLbls>
        <c:gapWidth val="219"/>
        <c:overlap val="100"/>
        <c:axId val="-296299392"/>
        <c:axId val="-296328768"/>
      </c:barChart>
      <c:lineChart>
        <c:grouping val="standard"/>
        <c:varyColors val="0"/>
        <c:ser>
          <c:idx val="2"/>
          <c:order val="2"/>
          <c:tx>
            <c:strRef>
              <c:f>[4]Feuil39!$B$6</c:f>
              <c:strCache>
                <c:ptCount val="1"/>
                <c:pt idx="0">
                  <c:v>% de femmes</c:v>
                </c:pt>
              </c:strCache>
            </c:strRef>
          </c:tx>
          <c:spPr>
            <a:ln w="28575" cap="rnd">
              <a:solidFill>
                <a:schemeClr val="tx1"/>
              </a:solidFill>
              <a:prstDash val="sysDash"/>
              <a:round/>
            </a:ln>
            <a:effectLst/>
          </c:spPr>
          <c:marker>
            <c:symbol val="none"/>
          </c:marker>
          <c:cat>
            <c:strRef>
              <c:f>[4]Feuil39!$C$3:$N$3</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[4]Feuil39!$C$6:$N$6</c:f>
              <c:numCache>
                <c:formatCode>General</c:formatCode>
                <c:ptCount val="12"/>
                <c:pt idx="0">
                  <c:v>22.711058263971463</c:v>
                </c:pt>
                <c:pt idx="1">
                  <c:v>20.495575221238937</c:v>
                </c:pt>
                <c:pt idx="2">
                  <c:v>27.857142857142858</c:v>
                </c:pt>
                <c:pt idx="3">
                  <c:v>37.776085300837778</c:v>
                </c:pt>
                <c:pt idx="4">
                  <c:v>34.804753820033959</c:v>
                </c:pt>
                <c:pt idx="5">
                  <c:v>33.050468959356856</c:v>
                </c:pt>
                <c:pt idx="6">
                  <c:v>29.13918778202013</c:v>
                </c:pt>
                <c:pt idx="7">
                  <c:v>24.778336927869638</c:v>
                </c:pt>
                <c:pt idx="8">
                  <c:v>24.419095901985635</c:v>
                </c:pt>
                <c:pt idx="9">
                  <c:v>23.46857597454256</c:v>
                </c:pt>
                <c:pt idx="10">
                  <c:v>24.615384615384617</c:v>
                </c:pt>
                <c:pt idx="11">
                  <c:v>23.29192546583851</c:v>
                </c:pt>
              </c:numCache>
            </c:numRef>
          </c:val>
          <c:smooth val="0"/>
        </c:ser>
        <c:dLbls>
          <c:showLegendKey val="0"/>
          <c:showVal val="0"/>
          <c:showCatName val="0"/>
          <c:showSerName val="0"/>
          <c:showPercent val="0"/>
          <c:showBubbleSize val="0"/>
        </c:dLbls>
        <c:marker val="1"/>
        <c:smooth val="0"/>
        <c:axId val="-296319520"/>
        <c:axId val="-296327136"/>
      </c:lineChart>
      <c:catAx>
        <c:axId val="-29629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8768"/>
        <c:crosses val="autoZero"/>
        <c:auto val="1"/>
        <c:lblAlgn val="ctr"/>
        <c:lblOffset val="100"/>
        <c:noMultiLvlLbl val="0"/>
      </c:catAx>
      <c:valAx>
        <c:axId val="-296328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Ensemble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299392"/>
        <c:crosses val="autoZero"/>
        <c:crossBetween val="between"/>
      </c:valAx>
      <c:valAx>
        <c:axId val="-296327136"/>
        <c:scaling>
          <c:orientation val="minMax"/>
          <c:max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femmes</a:t>
                </a:r>
                <a:r>
                  <a:rPr lang="fr-FR" baseline="0"/>
                  <a:t> (%)</a:t>
                </a:r>
                <a:endParaRPr lang="fr-F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9520"/>
        <c:crosses val="max"/>
        <c:crossBetween val="between"/>
      </c:valAx>
      <c:catAx>
        <c:axId val="-296319520"/>
        <c:scaling>
          <c:orientation val="minMax"/>
        </c:scaling>
        <c:delete val="1"/>
        <c:axPos val="b"/>
        <c:numFmt formatCode="General" sourceLinked="1"/>
        <c:majorTickMark val="out"/>
        <c:minorTickMark val="none"/>
        <c:tickLblPos val="nextTo"/>
        <c:crossAx val="-2963271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violences sexuelles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[4]Feuil42!$G$10</c:f>
              <c:strCache>
                <c:ptCount val="1"/>
                <c:pt idx="0">
                  <c:v>Femmes</c:v>
                </c:pt>
              </c:strCache>
            </c:strRef>
          </c:tx>
          <c:spPr>
            <a:solidFill>
              <a:schemeClr val="accent1"/>
            </a:solidFill>
            <a:ln>
              <a:noFill/>
            </a:ln>
            <a:effectLst/>
          </c:spPr>
          <c:invertIfNegative val="0"/>
          <c:cat>
            <c:strRef>
              <c:f>[4]Feuil42!$H$9:$S$9</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[4]Feuil42!$H$10:$S$10</c:f>
              <c:numCache>
                <c:formatCode>General</c:formatCode>
                <c:ptCount val="12"/>
                <c:pt idx="0">
                  <c:v>0.91516427198682171</c:v>
                </c:pt>
                <c:pt idx="1">
                  <c:v>0.38436899423446513</c:v>
                </c:pt>
                <c:pt idx="2">
                  <c:v>0.43927885055367433</c:v>
                </c:pt>
                <c:pt idx="3">
                  <c:v>0.61316006223117048</c:v>
                </c:pt>
                <c:pt idx="4">
                  <c:v>0.98837741374576737</c:v>
                </c:pt>
                <c:pt idx="5">
                  <c:v>0.89686098654708524</c:v>
                </c:pt>
                <c:pt idx="6">
                  <c:v>0.58570513407156577</c:v>
                </c:pt>
                <c:pt idx="7">
                  <c:v>0.47588542143314727</c:v>
                </c:pt>
                <c:pt idx="8">
                  <c:v>0.14642628351789144</c:v>
                </c:pt>
                <c:pt idx="9">
                  <c:v>0.18303285439736433</c:v>
                </c:pt>
                <c:pt idx="10">
                  <c:v>0.16472956895762789</c:v>
                </c:pt>
                <c:pt idx="11">
                  <c:v>0.20133613983710075</c:v>
                </c:pt>
              </c:numCache>
            </c:numRef>
          </c:val>
        </c:ser>
        <c:ser>
          <c:idx val="1"/>
          <c:order val="1"/>
          <c:tx>
            <c:strRef>
              <c:f>[4]Feuil42!$G$11</c:f>
              <c:strCache>
                <c:ptCount val="1"/>
                <c:pt idx="0">
                  <c:v>Hommes</c:v>
                </c:pt>
              </c:strCache>
            </c:strRef>
          </c:tx>
          <c:spPr>
            <a:solidFill>
              <a:schemeClr val="accent2"/>
            </a:solidFill>
            <a:ln>
              <a:noFill/>
            </a:ln>
            <a:effectLst/>
          </c:spPr>
          <c:invertIfNegative val="0"/>
          <c:cat>
            <c:strRef>
              <c:f>[4]Feuil42!$H$9:$S$9</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[4]Feuil42!$H$11:$S$11</c:f>
              <c:numCache>
                <c:formatCode>General</c:formatCode>
                <c:ptCount val="12"/>
                <c:pt idx="0">
                  <c:v>15.548640981056099</c:v>
                </c:pt>
                <c:pt idx="1">
                  <c:v>7.0376132515786587</c:v>
                </c:pt>
                <c:pt idx="2">
                  <c:v>4.1456941521003019</c:v>
                </c:pt>
                <c:pt idx="3">
                  <c:v>6.131600622311705</c:v>
                </c:pt>
                <c:pt idx="4">
                  <c:v>11.247368902718039</c:v>
                </c:pt>
                <c:pt idx="5">
                  <c:v>13.059394161251944</c:v>
                </c:pt>
                <c:pt idx="6">
                  <c:v>10.533540770568317</c:v>
                </c:pt>
                <c:pt idx="7">
                  <c:v>8.3737530886794183</c:v>
                </c:pt>
                <c:pt idx="8">
                  <c:v>5.6374119154388209</c:v>
                </c:pt>
                <c:pt idx="9">
                  <c:v>4.1090875812208294</c:v>
                </c:pt>
                <c:pt idx="10">
                  <c:v>3.6332021597876816</c:v>
                </c:pt>
                <c:pt idx="11">
                  <c:v>4.5483664317745038</c:v>
                </c:pt>
              </c:numCache>
            </c:numRef>
          </c:val>
        </c:ser>
        <c:dLbls>
          <c:showLegendKey val="0"/>
          <c:showVal val="0"/>
          <c:showCatName val="0"/>
          <c:showSerName val="0"/>
          <c:showPercent val="0"/>
          <c:showBubbleSize val="0"/>
        </c:dLbls>
        <c:gapWidth val="219"/>
        <c:overlap val="100"/>
        <c:axId val="-296318432"/>
        <c:axId val="-296317888"/>
      </c:barChart>
      <c:lineChart>
        <c:grouping val="standard"/>
        <c:varyColors val="0"/>
        <c:ser>
          <c:idx val="2"/>
          <c:order val="2"/>
          <c:tx>
            <c:strRef>
              <c:f>[4]Feuil42!$G$12</c:f>
              <c:strCache>
                <c:ptCount val="1"/>
                <c:pt idx="0">
                  <c:v>% de femmes</c:v>
                </c:pt>
              </c:strCache>
            </c:strRef>
          </c:tx>
          <c:spPr>
            <a:ln w="28575" cap="rnd">
              <a:solidFill>
                <a:schemeClr val="tx1"/>
              </a:solidFill>
              <a:prstDash val="sysDash"/>
              <a:round/>
            </a:ln>
            <a:effectLst/>
          </c:spPr>
          <c:marker>
            <c:symbol val="none"/>
          </c:marker>
          <c:cat>
            <c:strRef>
              <c:f>[4]Feuil42!$H$9:$S$9</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[4]Feuil42!$H$12:$S$12</c:f>
              <c:numCache>
                <c:formatCode>General</c:formatCode>
                <c:ptCount val="12"/>
                <c:pt idx="0">
                  <c:v>5.5586436909394106</c:v>
                </c:pt>
                <c:pt idx="1">
                  <c:v>5.1787916152897653</c:v>
                </c:pt>
                <c:pt idx="2">
                  <c:v>9.5808383233532943</c:v>
                </c:pt>
                <c:pt idx="3">
                  <c:v>9.0909090909090917</c:v>
                </c:pt>
                <c:pt idx="4">
                  <c:v>8.0777860882572927</c:v>
                </c:pt>
                <c:pt idx="5">
                  <c:v>6.4262295081967205</c:v>
                </c:pt>
                <c:pt idx="6">
                  <c:v>5.2674897119341564</c:v>
                </c:pt>
                <c:pt idx="7">
                  <c:v>5.3774560496380559</c:v>
                </c:pt>
                <c:pt idx="8">
                  <c:v>2.5316455696202533</c:v>
                </c:pt>
                <c:pt idx="9">
                  <c:v>4.2643923240938166</c:v>
                </c:pt>
                <c:pt idx="10">
                  <c:v>4.3373493975903612</c:v>
                </c:pt>
                <c:pt idx="11">
                  <c:v>4.2389210019267818</c:v>
                </c:pt>
              </c:numCache>
            </c:numRef>
          </c:val>
          <c:smooth val="0"/>
        </c:ser>
        <c:dLbls>
          <c:showLegendKey val="0"/>
          <c:showVal val="0"/>
          <c:showCatName val="0"/>
          <c:showSerName val="0"/>
          <c:showPercent val="0"/>
          <c:showBubbleSize val="0"/>
        </c:dLbls>
        <c:marker val="1"/>
        <c:smooth val="0"/>
        <c:axId val="-296309184"/>
        <c:axId val="-296317344"/>
      </c:lineChart>
      <c:catAx>
        <c:axId val="-29631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7888"/>
        <c:crosses val="autoZero"/>
        <c:auto val="1"/>
        <c:lblAlgn val="ctr"/>
        <c:lblOffset val="100"/>
        <c:noMultiLvlLbl val="0"/>
      </c:catAx>
      <c:valAx>
        <c:axId val="-29631788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900" b="0" i="0" baseline="0">
                    <a:effectLst/>
                  </a:rPr>
                  <a:t>Ensemble (%)</a:t>
                </a:r>
                <a:endParaRPr lang="fr-FR"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8432"/>
        <c:crosses val="autoZero"/>
        <c:crossBetween val="between"/>
      </c:valAx>
      <c:valAx>
        <c:axId val="-296317344"/>
        <c:scaling>
          <c:orientation val="minMax"/>
          <c:max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femmes (%)</a:t>
                </a:r>
              </a:p>
            </c:rich>
          </c:tx>
          <c:layout>
            <c:manualLayout>
              <c:xMode val="edge"/>
              <c:yMode val="edge"/>
              <c:x val="0.94109711286089237"/>
              <c:y val="0.2399522455526392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9184"/>
        <c:crosses val="max"/>
        <c:crossBetween val="between"/>
      </c:valAx>
      <c:catAx>
        <c:axId val="-296309184"/>
        <c:scaling>
          <c:orientation val="minMax"/>
        </c:scaling>
        <c:delete val="1"/>
        <c:axPos val="b"/>
        <c:numFmt formatCode="General" sourceLinked="1"/>
        <c:majorTickMark val="out"/>
        <c:minorTickMark val="none"/>
        <c:tickLblPos val="nextTo"/>
        <c:crossAx val="-29631734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violences physiques sur mineurs de 15 ans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18'!$A$7</c:f>
              <c:strCache>
                <c:ptCount val="1"/>
                <c:pt idx="0">
                  <c:v>Femmes mises en cause</c:v>
                </c:pt>
              </c:strCache>
            </c:strRef>
          </c:tx>
          <c:spPr>
            <a:solidFill>
              <a:schemeClr val="accent1"/>
            </a:solidFill>
            <a:ln>
              <a:noFill/>
            </a:ln>
            <a:effectLst/>
          </c:spPr>
          <c:invertIfNegative val="0"/>
          <c:cat>
            <c:strRef>
              <c:f>'Figure 18'!$B$6:$M$6</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'Figure 18'!$B$7:$M$7</c:f>
              <c:numCache>
                <c:formatCode>0</c:formatCode>
                <c:ptCount val="12"/>
                <c:pt idx="0">
                  <c:v>0.23034398034398035</c:v>
                </c:pt>
                <c:pt idx="1">
                  <c:v>0.62576781326781328</c:v>
                </c:pt>
                <c:pt idx="2">
                  <c:v>2.2113022113022112</c:v>
                </c:pt>
                <c:pt idx="3">
                  <c:v>4.9792690417690419</c:v>
                </c:pt>
                <c:pt idx="4">
                  <c:v>7.2212837837837842</c:v>
                </c:pt>
                <c:pt idx="5">
                  <c:v>7.5207309582309572</c:v>
                </c:pt>
                <c:pt idx="6">
                  <c:v>5.5474508599508603</c:v>
                </c:pt>
                <c:pt idx="7">
                  <c:v>3.2324938574938575</c:v>
                </c:pt>
                <c:pt idx="8">
                  <c:v>1.4895577395577395</c:v>
                </c:pt>
                <c:pt idx="9">
                  <c:v>0.64112407862407861</c:v>
                </c:pt>
                <c:pt idx="10">
                  <c:v>0.37238943488943488</c:v>
                </c:pt>
                <c:pt idx="11">
                  <c:v>0.35319410319410321</c:v>
                </c:pt>
              </c:numCache>
            </c:numRef>
          </c:val>
        </c:ser>
        <c:ser>
          <c:idx val="1"/>
          <c:order val="1"/>
          <c:tx>
            <c:strRef>
              <c:f>'Figure 18'!$A$8</c:f>
              <c:strCache>
                <c:ptCount val="1"/>
                <c:pt idx="0">
                  <c:v>Hommes mis en cause</c:v>
                </c:pt>
              </c:strCache>
            </c:strRef>
          </c:tx>
          <c:spPr>
            <a:solidFill>
              <a:schemeClr val="accent2"/>
            </a:solidFill>
            <a:ln>
              <a:noFill/>
            </a:ln>
            <a:effectLst/>
          </c:spPr>
          <c:invertIfNegative val="0"/>
          <c:cat>
            <c:strRef>
              <c:f>'Figure 18'!$B$6:$M$6</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'Figure 18'!$B$8:$M$8</c:f>
              <c:numCache>
                <c:formatCode>0</c:formatCode>
                <c:ptCount val="12"/>
                <c:pt idx="0">
                  <c:v>0.98280098280098283</c:v>
                </c:pt>
                <c:pt idx="1">
                  <c:v>1.3628685503685505</c:v>
                </c:pt>
                <c:pt idx="2">
                  <c:v>2.6297604422604421</c:v>
                </c:pt>
                <c:pt idx="3">
                  <c:v>5.8660933660933656</c:v>
                </c:pt>
                <c:pt idx="4">
                  <c:v>11.3482800982801</c:v>
                </c:pt>
                <c:pt idx="5">
                  <c:v>14.024109336609335</c:v>
                </c:pt>
                <c:pt idx="6">
                  <c:v>12.419379606879607</c:v>
                </c:pt>
                <c:pt idx="7">
                  <c:v>8.7338759213759225</c:v>
                </c:pt>
                <c:pt idx="8">
                  <c:v>4.3803746928746934</c:v>
                </c:pt>
                <c:pt idx="9">
                  <c:v>1.9963144963144961</c:v>
                </c:pt>
                <c:pt idx="10">
                  <c:v>0.9866400491400491</c:v>
                </c:pt>
                <c:pt idx="11">
                  <c:v>0.84459459459459463</c:v>
                </c:pt>
              </c:numCache>
            </c:numRef>
          </c:val>
        </c:ser>
        <c:dLbls>
          <c:showLegendKey val="0"/>
          <c:showVal val="0"/>
          <c:showCatName val="0"/>
          <c:showSerName val="0"/>
          <c:showPercent val="0"/>
          <c:showBubbleSize val="0"/>
        </c:dLbls>
        <c:gapWidth val="219"/>
        <c:overlap val="100"/>
        <c:axId val="-296316256"/>
        <c:axId val="-296310272"/>
      </c:barChart>
      <c:lineChart>
        <c:grouping val="standard"/>
        <c:varyColors val="0"/>
        <c:ser>
          <c:idx val="2"/>
          <c:order val="2"/>
          <c:tx>
            <c:strRef>
              <c:f>'Figure 18'!$A$9</c:f>
              <c:strCache>
                <c:ptCount val="1"/>
                <c:pt idx="0">
                  <c:v>% femmes mises en cause</c:v>
                </c:pt>
              </c:strCache>
            </c:strRef>
          </c:tx>
          <c:spPr>
            <a:ln w="28575" cap="rnd">
              <a:solidFill>
                <a:schemeClr val="tx1"/>
              </a:solidFill>
              <a:prstDash val="sysDash"/>
              <a:round/>
            </a:ln>
            <a:effectLst/>
          </c:spPr>
          <c:marker>
            <c:symbol val="none"/>
          </c:marker>
          <c:cat>
            <c:strRef>
              <c:f>'Figure 18'!$B$6:$M$6</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'Figure 18'!$B$9:$M$9</c:f>
              <c:numCache>
                <c:formatCode>0</c:formatCode>
                <c:ptCount val="12"/>
                <c:pt idx="0">
                  <c:v>18.9873417721519</c:v>
                </c:pt>
                <c:pt idx="1">
                  <c:v>31.467181467181465</c:v>
                </c:pt>
                <c:pt idx="2">
                  <c:v>45.678033306899287</c:v>
                </c:pt>
                <c:pt idx="3">
                  <c:v>45.911504424778762</c:v>
                </c:pt>
                <c:pt idx="4">
                  <c:v>38.887740334918334</c:v>
                </c:pt>
                <c:pt idx="5">
                  <c:v>34.907341411261584</c:v>
                </c:pt>
                <c:pt idx="6">
                  <c:v>30.876068376068378</c:v>
                </c:pt>
                <c:pt idx="7">
                  <c:v>27.013153673403913</c:v>
                </c:pt>
                <c:pt idx="8">
                  <c:v>25.376062786134728</c:v>
                </c:pt>
                <c:pt idx="9">
                  <c:v>24.308588064046578</c:v>
                </c:pt>
                <c:pt idx="10">
                  <c:v>27.401129943502823</c:v>
                </c:pt>
                <c:pt idx="11">
                  <c:v>29.487179487179489</c:v>
                </c:pt>
              </c:numCache>
            </c:numRef>
          </c:val>
          <c:smooth val="0"/>
        </c:ser>
        <c:dLbls>
          <c:showLegendKey val="0"/>
          <c:showVal val="0"/>
          <c:showCatName val="0"/>
          <c:showSerName val="0"/>
          <c:showPercent val="0"/>
          <c:showBubbleSize val="0"/>
        </c:dLbls>
        <c:marker val="1"/>
        <c:smooth val="0"/>
        <c:axId val="-284065744"/>
        <c:axId val="-296309728"/>
      </c:lineChart>
      <c:catAx>
        <c:axId val="-296316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0272"/>
        <c:crosses val="autoZero"/>
        <c:auto val="1"/>
        <c:lblAlgn val="ctr"/>
        <c:lblOffset val="100"/>
        <c:noMultiLvlLbl val="0"/>
      </c:catAx>
      <c:valAx>
        <c:axId val="-296310272"/>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Ensemble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6256"/>
        <c:crosses val="autoZero"/>
        <c:crossBetween val="between"/>
      </c:valAx>
      <c:valAx>
        <c:axId val="-29630972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femmes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65744"/>
        <c:crosses val="max"/>
        <c:crossBetween val="between"/>
      </c:valAx>
      <c:catAx>
        <c:axId val="-284065744"/>
        <c:scaling>
          <c:orientation val="minMax"/>
        </c:scaling>
        <c:delete val="1"/>
        <c:axPos val="b"/>
        <c:numFmt formatCode="General" sourceLinked="1"/>
        <c:majorTickMark val="out"/>
        <c:minorTickMark val="none"/>
        <c:tickLblPos val="nextTo"/>
        <c:crossAx val="-296309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violences physiques sur personnes de 15 ans et plus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strRef>
              <c:f>'Figure 18'!$A$12</c:f>
              <c:strCache>
                <c:ptCount val="1"/>
                <c:pt idx="0">
                  <c:v>Femmes mises en cause</c:v>
                </c:pt>
              </c:strCache>
            </c:strRef>
          </c:tx>
          <c:spPr>
            <a:solidFill>
              <a:schemeClr val="accent1"/>
            </a:solidFill>
            <a:ln>
              <a:noFill/>
            </a:ln>
            <a:effectLst/>
          </c:spPr>
          <c:invertIfNegative val="0"/>
          <c:cat>
            <c:strRef>
              <c:f>'Figure 18'!$B$11:$M$11</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'Figure 18'!$B$12:$M$12</c:f>
              <c:numCache>
                <c:formatCode>0</c:formatCode>
                <c:ptCount val="12"/>
                <c:pt idx="0">
                  <c:v>1.1085723957011084</c:v>
                </c:pt>
                <c:pt idx="1">
                  <c:v>3.52035203520352</c:v>
                </c:pt>
                <c:pt idx="2">
                  <c:v>1.7263264788017263</c:v>
                </c:pt>
                <c:pt idx="3">
                  <c:v>1.6163154777016162</c:v>
                </c:pt>
                <c:pt idx="4">
                  <c:v>1.4301430143014302</c:v>
                </c:pt>
                <c:pt idx="5">
                  <c:v>2.2086824067022088</c:v>
                </c:pt>
                <c:pt idx="6">
                  <c:v>1.9801980198019802</c:v>
                </c:pt>
                <c:pt idx="7">
                  <c:v>1.6247778624016249</c:v>
                </c:pt>
                <c:pt idx="8">
                  <c:v>1.6078530930016079</c:v>
                </c:pt>
                <c:pt idx="9">
                  <c:v>1.0831852416010832</c:v>
                </c:pt>
                <c:pt idx="10">
                  <c:v>0.53313023610053312</c:v>
                </c:pt>
                <c:pt idx="11">
                  <c:v>0.4908183126004908</c:v>
                </c:pt>
              </c:numCache>
            </c:numRef>
          </c:val>
        </c:ser>
        <c:ser>
          <c:idx val="1"/>
          <c:order val="1"/>
          <c:tx>
            <c:strRef>
              <c:f>'Figure 18'!$A$13</c:f>
              <c:strCache>
                <c:ptCount val="1"/>
                <c:pt idx="0">
                  <c:v>Hommes mis en cause</c:v>
                </c:pt>
              </c:strCache>
            </c:strRef>
          </c:tx>
          <c:spPr>
            <a:solidFill>
              <a:schemeClr val="accent2"/>
            </a:solidFill>
            <a:ln>
              <a:noFill/>
            </a:ln>
            <a:effectLst/>
          </c:spPr>
          <c:invertIfNegative val="0"/>
          <c:cat>
            <c:strRef>
              <c:f>'Figure 18'!$B$11:$M$11</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'Figure 18'!$B$13:$M$13</c:f>
              <c:numCache>
                <c:formatCode>0</c:formatCode>
                <c:ptCount val="12"/>
                <c:pt idx="0">
                  <c:v>3.3341795718033342</c:v>
                </c:pt>
                <c:pt idx="1">
                  <c:v>16.002369467716001</c:v>
                </c:pt>
                <c:pt idx="2">
                  <c:v>11.297283574511297</c:v>
                </c:pt>
                <c:pt idx="3">
                  <c:v>7.8107810781078104</c:v>
                </c:pt>
                <c:pt idx="4">
                  <c:v>7.4807480748074804</c:v>
                </c:pt>
                <c:pt idx="5">
                  <c:v>7.1422526868071419</c:v>
                </c:pt>
                <c:pt idx="6">
                  <c:v>7.1761022256071758</c:v>
                </c:pt>
                <c:pt idx="7">
                  <c:v>7.3115003808073116</c:v>
                </c:pt>
                <c:pt idx="8">
                  <c:v>5.4836252856054832</c:v>
                </c:pt>
                <c:pt idx="9">
                  <c:v>3.7403740374037402</c:v>
                </c:pt>
                <c:pt idx="10">
                  <c:v>1.9717356351019719</c:v>
                </c:pt>
                <c:pt idx="11">
                  <c:v>2.3186934078023187</c:v>
                </c:pt>
              </c:numCache>
            </c:numRef>
          </c:val>
        </c:ser>
        <c:dLbls>
          <c:showLegendKey val="0"/>
          <c:showVal val="0"/>
          <c:showCatName val="0"/>
          <c:showSerName val="0"/>
          <c:showPercent val="0"/>
          <c:showBubbleSize val="0"/>
        </c:dLbls>
        <c:gapWidth val="219"/>
        <c:overlap val="100"/>
        <c:axId val="-284066288"/>
        <c:axId val="-284067920"/>
      </c:barChart>
      <c:lineChart>
        <c:grouping val="standard"/>
        <c:varyColors val="0"/>
        <c:ser>
          <c:idx val="2"/>
          <c:order val="2"/>
          <c:tx>
            <c:strRef>
              <c:f>'Figure 18'!$A$14</c:f>
              <c:strCache>
                <c:ptCount val="1"/>
                <c:pt idx="0">
                  <c:v>% femmes mises en cause</c:v>
                </c:pt>
              </c:strCache>
            </c:strRef>
          </c:tx>
          <c:spPr>
            <a:ln w="28575" cap="rnd">
              <a:solidFill>
                <a:schemeClr val="tx1"/>
              </a:solidFill>
              <a:prstDash val="sysDash"/>
              <a:round/>
            </a:ln>
            <a:effectLst/>
          </c:spPr>
          <c:marker>
            <c:symbol val="none"/>
          </c:marker>
          <c:cat>
            <c:strRef>
              <c:f>'Figure 18'!$B$11:$M$11</c:f>
              <c:strCache>
                <c:ptCount val="12"/>
                <c:pt idx="0">
                  <c:v>Moins de 15 ans</c:v>
                </c:pt>
                <c:pt idx="1">
                  <c:v>15 à 19 ans</c:v>
                </c:pt>
                <c:pt idx="2">
                  <c:v>20 à 24 ans</c:v>
                </c:pt>
                <c:pt idx="3">
                  <c:v>25 à 29 ans</c:v>
                </c:pt>
                <c:pt idx="4">
                  <c:v>30 à 34 ans</c:v>
                </c:pt>
                <c:pt idx="5">
                  <c:v>35 à 39 ans</c:v>
                </c:pt>
                <c:pt idx="6">
                  <c:v>40 à 44 ans</c:v>
                </c:pt>
                <c:pt idx="7">
                  <c:v>45 à 49 ans</c:v>
                </c:pt>
                <c:pt idx="8">
                  <c:v>50 à 54 ans</c:v>
                </c:pt>
                <c:pt idx="9">
                  <c:v>55 à 59 ans</c:v>
                </c:pt>
                <c:pt idx="10">
                  <c:v>60 à 64 ans</c:v>
                </c:pt>
                <c:pt idx="11">
                  <c:v>65 ans et plus</c:v>
                </c:pt>
              </c:strCache>
            </c:strRef>
          </c:cat>
          <c:val>
            <c:numRef>
              <c:f>'Figure 18'!$B$14:$M$14</c:f>
              <c:numCache>
                <c:formatCode>0</c:formatCode>
                <c:ptCount val="12"/>
                <c:pt idx="0">
                  <c:v>24.952380952380953</c:v>
                </c:pt>
                <c:pt idx="1">
                  <c:v>18.032076289553533</c:v>
                </c:pt>
                <c:pt idx="2">
                  <c:v>13.255360623781677</c:v>
                </c:pt>
                <c:pt idx="3">
                  <c:v>17.145421903052064</c:v>
                </c:pt>
                <c:pt idx="4">
                  <c:v>16.049382716049383</c:v>
                </c:pt>
                <c:pt idx="5">
                  <c:v>23.619909502262441</c:v>
                </c:pt>
                <c:pt idx="6">
                  <c:v>21.626617375231053</c:v>
                </c:pt>
                <c:pt idx="7">
                  <c:v>18.181818181818183</c:v>
                </c:pt>
                <c:pt idx="8">
                  <c:v>22.673031026252982</c:v>
                </c:pt>
                <c:pt idx="9">
                  <c:v>22.456140350877192</c:v>
                </c:pt>
                <c:pt idx="10">
                  <c:v>21.283783783783782</c:v>
                </c:pt>
                <c:pt idx="11">
                  <c:v>17.46987951807229</c:v>
                </c:pt>
              </c:numCache>
            </c:numRef>
          </c:val>
          <c:smooth val="0"/>
        </c:ser>
        <c:dLbls>
          <c:showLegendKey val="0"/>
          <c:showVal val="0"/>
          <c:showCatName val="0"/>
          <c:showSerName val="0"/>
          <c:showPercent val="0"/>
          <c:showBubbleSize val="0"/>
        </c:dLbls>
        <c:marker val="1"/>
        <c:smooth val="0"/>
        <c:axId val="-284062480"/>
        <c:axId val="-284071728"/>
      </c:lineChart>
      <c:catAx>
        <c:axId val="-28406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67920"/>
        <c:crosses val="autoZero"/>
        <c:auto val="1"/>
        <c:lblAlgn val="ctr"/>
        <c:lblOffset val="100"/>
        <c:noMultiLvlLbl val="0"/>
      </c:catAx>
      <c:valAx>
        <c:axId val="-284067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Ensemble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66288"/>
        <c:crosses val="autoZero"/>
        <c:crossBetween val="between"/>
      </c:valAx>
      <c:valAx>
        <c:axId val="-284071728"/>
        <c:scaling>
          <c:orientation val="minMax"/>
          <c:max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femmes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62480"/>
        <c:crosses val="max"/>
        <c:crossBetween val="between"/>
      </c:valAx>
      <c:catAx>
        <c:axId val="-284062480"/>
        <c:scaling>
          <c:orientation val="minMax"/>
        </c:scaling>
        <c:delete val="1"/>
        <c:axPos val="b"/>
        <c:numFmt formatCode="General" sourceLinked="1"/>
        <c:majorTickMark val="out"/>
        <c:minorTickMark val="none"/>
        <c:tickLblPos val="nextTo"/>
        <c:crossAx val="-284071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'Figure 19'!$A$6</c:f>
              <c:strCache>
                <c:ptCount val="1"/>
                <c:pt idx="0">
                  <c:v>% femmes mises en cause</c:v>
                </c:pt>
              </c:strCache>
            </c:strRef>
          </c:tx>
          <c:spPr>
            <a:solidFill>
              <a:schemeClr val="accent3"/>
            </a:solidFill>
            <a:ln>
              <a:noFill/>
            </a:ln>
            <a:effectLst/>
          </c:spPr>
          <c:invertIfNegative val="0"/>
          <c:cat>
            <c:strRef>
              <c:f>'Figure 19'!$B$3:$L$3</c:f>
              <c:strCache>
                <c:ptCount val="11"/>
                <c:pt idx="0">
                  <c:v>Moins de 20 ans</c:v>
                </c:pt>
                <c:pt idx="1">
                  <c:v>20 à 24 ans</c:v>
                </c:pt>
                <c:pt idx="2">
                  <c:v>25 à 29 ans</c:v>
                </c:pt>
                <c:pt idx="3">
                  <c:v>30 à 34 ans</c:v>
                </c:pt>
                <c:pt idx="4">
                  <c:v>35 à 39 ans</c:v>
                </c:pt>
                <c:pt idx="5">
                  <c:v>40 à 44 ans</c:v>
                </c:pt>
                <c:pt idx="6">
                  <c:v>45 à 49 ans</c:v>
                </c:pt>
                <c:pt idx="7">
                  <c:v>50 à 54 ans</c:v>
                </c:pt>
                <c:pt idx="8">
                  <c:v>55 à 59 ans</c:v>
                </c:pt>
                <c:pt idx="9">
                  <c:v>60 à 64 ans</c:v>
                </c:pt>
                <c:pt idx="10">
                  <c:v>65 ans et plus</c:v>
                </c:pt>
              </c:strCache>
            </c:strRef>
          </c:cat>
          <c:val>
            <c:numRef>
              <c:f>'Figure 19'!$B$6:$L$6</c:f>
              <c:numCache>
                <c:formatCode>0</c:formatCode>
                <c:ptCount val="11"/>
                <c:pt idx="0">
                  <c:v>22.711058263971463</c:v>
                </c:pt>
                <c:pt idx="1">
                  <c:v>20.495575221238937</c:v>
                </c:pt>
                <c:pt idx="2">
                  <c:v>27.857142857142858</c:v>
                </c:pt>
                <c:pt idx="3">
                  <c:v>37.776085300837778</c:v>
                </c:pt>
                <c:pt idx="4">
                  <c:v>34.804753820033959</c:v>
                </c:pt>
                <c:pt idx="5">
                  <c:v>33.050468959356898</c:v>
                </c:pt>
                <c:pt idx="6">
                  <c:v>29.13918778202013</c:v>
                </c:pt>
                <c:pt idx="7">
                  <c:v>24.778336927869638</c:v>
                </c:pt>
                <c:pt idx="8">
                  <c:v>24.419095901985635</c:v>
                </c:pt>
                <c:pt idx="9">
                  <c:v>23.46857597454256</c:v>
                </c:pt>
                <c:pt idx="10">
                  <c:v>24.615384615384617</c:v>
                </c:pt>
              </c:numCache>
            </c:numRef>
          </c:val>
        </c:ser>
        <c:dLbls>
          <c:showLegendKey val="0"/>
          <c:showVal val="0"/>
          <c:showCatName val="0"/>
          <c:showSerName val="0"/>
          <c:showPercent val="0"/>
          <c:showBubbleSize val="0"/>
        </c:dLbls>
        <c:gapWidth val="219"/>
        <c:axId val="-284064656"/>
        <c:axId val="-284068464"/>
      </c:barChart>
      <c:lineChart>
        <c:grouping val="standard"/>
        <c:varyColors val="0"/>
        <c:ser>
          <c:idx val="0"/>
          <c:order val="0"/>
          <c:tx>
            <c:strRef>
              <c:f>'Figure 19'!$A$4</c:f>
              <c:strCache>
                <c:ptCount val="1"/>
                <c:pt idx="0">
                  <c:v>% victimes de moins de 15 ans pour femmes mises en cause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'Figure 19'!$B$3:$L$3</c:f>
              <c:strCache>
                <c:ptCount val="11"/>
                <c:pt idx="0">
                  <c:v>Moins de 20 ans</c:v>
                </c:pt>
                <c:pt idx="1">
                  <c:v>20 à 24 ans</c:v>
                </c:pt>
                <c:pt idx="2">
                  <c:v>25 à 29 ans</c:v>
                </c:pt>
                <c:pt idx="3">
                  <c:v>30 à 34 ans</c:v>
                </c:pt>
                <c:pt idx="4">
                  <c:v>35 à 39 ans</c:v>
                </c:pt>
                <c:pt idx="5">
                  <c:v>40 à 44 ans</c:v>
                </c:pt>
                <c:pt idx="6">
                  <c:v>45 à 49 ans</c:v>
                </c:pt>
                <c:pt idx="7">
                  <c:v>50 à 54 ans</c:v>
                </c:pt>
                <c:pt idx="8">
                  <c:v>55 à 59 ans</c:v>
                </c:pt>
                <c:pt idx="9">
                  <c:v>60 à 64 ans</c:v>
                </c:pt>
                <c:pt idx="10">
                  <c:v>65 ans et plus</c:v>
                </c:pt>
              </c:strCache>
            </c:strRef>
          </c:cat>
          <c:val>
            <c:numRef>
              <c:f>'Figure 19'!$B$4:$L$4</c:f>
              <c:numCache>
                <c:formatCode>0</c:formatCode>
                <c:ptCount val="11"/>
                <c:pt idx="0">
                  <c:v>28.961038961038998</c:v>
                </c:pt>
                <c:pt idx="1">
                  <c:v>73.846153846153896</c:v>
                </c:pt>
                <c:pt idx="2">
                  <c:v>87.163978494623692</c:v>
                </c:pt>
                <c:pt idx="3">
                  <c:v>91.756097560975604</c:v>
                </c:pt>
                <c:pt idx="4">
                  <c:v>88.243243243243199</c:v>
                </c:pt>
                <c:pt idx="5">
                  <c:v>86.063132817153104</c:v>
                </c:pt>
                <c:pt idx="6">
                  <c:v>81.431334622823996</c:v>
                </c:pt>
                <c:pt idx="7">
                  <c:v>67.128027681660896</c:v>
                </c:pt>
                <c:pt idx="8">
                  <c:v>56.610169491525397</c:v>
                </c:pt>
                <c:pt idx="9">
                  <c:v>60.624999999999993</c:v>
                </c:pt>
                <c:pt idx="10">
                  <c:v>61.333333333333293</c:v>
                </c:pt>
              </c:numCache>
            </c:numRef>
          </c:val>
          <c:smooth val="0"/>
        </c:ser>
        <c:ser>
          <c:idx val="1"/>
          <c:order val="1"/>
          <c:tx>
            <c:strRef>
              <c:f>'Figure 19'!$A$5</c:f>
              <c:strCache>
                <c:ptCount val="1"/>
                <c:pt idx="0">
                  <c:v>% victimes de moins de 15 ans pour hommes mis en cause</c:v>
                </c:pt>
              </c:strCache>
            </c:strRef>
          </c:tx>
          <c:spPr>
            <a:ln w="28575" cap="rnd">
              <a:solidFill>
                <a:schemeClr val="accent2"/>
              </a:solidFill>
              <a:round/>
            </a:ln>
            <a:effectLst/>
          </c:spPr>
          <c:marker>
            <c:symbol val="none"/>
          </c:marker>
          <c:cat>
            <c:strRef>
              <c:f>'Figure 19'!$B$3:$L$3</c:f>
              <c:strCache>
                <c:ptCount val="11"/>
                <c:pt idx="0">
                  <c:v>Moins de 20 ans</c:v>
                </c:pt>
                <c:pt idx="1">
                  <c:v>20 à 24 ans</c:v>
                </c:pt>
                <c:pt idx="2">
                  <c:v>25 à 29 ans</c:v>
                </c:pt>
                <c:pt idx="3">
                  <c:v>30 à 34 ans</c:v>
                </c:pt>
                <c:pt idx="4">
                  <c:v>35 à 39 ans</c:v>
                </c:pt>
                <c:pt idx="5">
                  <c:v>40 à 44 ans</c:v>
                </c:pt>
                <c:pt idx="6">
                  <c:v>45 à 49 ans</c:v>
                </c:pt>
                <c:pt idx="7">
                  <c:v>50 à 54 ans</c:v>
                </c:pt>
                <c:pt idx="8">
                  <c:v>55 à 59 ans</c:v>
                </c:pt>
                <c:pt idx="9">
                  <c:v>60 à 64 ans</c:v>
                </c:pt>
                <c:pt idx="10">
                  <c:v>65 ans et plus</c:v>
                </c:pt>
              </c:strCache>
            </c:strRef>
          </c:cat>
          <c:val>
            <c:numRef>
              <c:f>'Figure 19'!$B$5:$L$5</c:f>
              <c:numCache>
                <c:formatCode>0</c:formatCode>
                <c:ptCount val="11"/>
                <c:pt idx="0">
                  <c:v>21.098066298342498</c:v>
                </c:pt>
                <c:pt idx="1">
                  <c:v>33.910891089108901</c:v>
                </c:pt>
                <c:pt idx="2">
                  <c:v>62.341901264789904</c:v>
                </c:pt>
                <c:pt idx="3">
                  <c:v>76.9791666666667</c:v>
                </c:pt>
                <c:pt idx="4">
                  <c:v>81.231932399377399</c:v>
                </c:pt>
                <c:pt idx="5">
                  <c:v>79.230957629194194</c:v>
                </c:pt>
                <c:pt idx="6">
                  <c:v>72.475310608474004</c:v>
                </c:pt>
                <c:pt idx="7">
                  <c:v>63.778647288988296</c:v>
                </c:pt>
                <c:pt idx="8">
                  <c:v>54.054054054054099</c:v>
                </c:pt>
                <c:pt idx="9">
                  <c:v>52.448979591836697</c:v>
                </c:pt>
                <c:pt idx="10">
                  <c:v>44.534412955465605</c:v>
                </c:pt>
              </c:numCache>
            </c:numRef>
          </c:val>
          <c:smooth val="0"/>
        </c:ser>
        <c:dLbls>
          <c:showLegendKey val="0"/>
          <c:showVal val="0"/>
          <c:showCatName val="0"/>
          <c:showSerName val="0"/>
          <c:showPercent val="0"/>
          <c:showBubbleSize val="0"/>
        </c:dLbls>
        <c:marker val="1"/>
        <c:smooth val="0"/>
        <c:axId val="-284074448"/>
        <c:axId val="-284060848"/>
      </c:lineChart>
      <c:catAx>
        <c:axId val="-28406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68464"/>
        <c:crosses val="autoZero"/>
        <c:auto val="1"/>
        <c:lblAlgn val="ctr"/>
        <c:lblOffset val="100"/>
        <c:noMultiLvlLbl val="0"/>
      </c:catAx>
      <c:valAx>
        <c:axId val="-28406846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00" b="0" i="0" u="none" strike="noStrike" baseline="0"/>
                  <a:t>Part des mis en cause ayant commis des violences sur mineurs de 15 ans (% de l'ensemble des mis en cause)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64656"/>
        <c:crosses val="autoZero"/>
        <c:crossBetween val="between"/>
      </c:valAx>
      <c:valAx>
        <c:axId val="-284060848"/>
        <c:scaling>
          <c:orientation val="minMax"/>
          <c:max val="1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Part de femmes mises en cause (%)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74448"/>
        <c:crosses val="max"/>
        <c:crossBetween val="between"/>
      </c:valAx>
      <c:catAx>
        <c:axId val="-284074448"/>
        <c:scaling>
          <c:orientation val="minMax"/>
        </c:scaling>
        <c:delete val="1"/>
        <c:axPos val="b"/>
        <c:numFmt formatCode="General" sourceLinked="1"/>
        <c:majorTickMark val="out"/>
        <c:minorTickMark val="none"/>
        <c:tickLblPos val="nextTo"/>
        <c:crossAx val="-2840608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4'!$B$3</c:f>
              <c:strCache>
                <c:ptCount val="1"/>
                <c:pt idx="0">
                  <c:v>violences sexuelles majeurs</c:v>
                </c:pt>
              </c:strCache>
            </c:strRef>
          </c:tx>
          <c:spPr>
            <a:ln w="28575" cap="rnd">
              <a:solidFill>
                <a:schemeClr val="accent1"/>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4'!$B$4:$B$9</c:f>
              <c:numCache>
                <c:formatCode>General</c:formatCode>
                <c:ptCount val="6"/>
                <c:pt idx="0">
                  <c:v>414</c:v>
                </c:pt>
                <c:pt idx="1">
                  <c:v>439</c:v>
                </c:pt>
                <c:pt idx="2">
                  <c:v>543</c:v>
                </c:pt>
                <c:pt idx="3">
                  <c:v>546</c:v>
                </c:pt>
                <c:pt idx="4">
                  <c:v>567</c:v>
                </c:pt>
                <c:pt idx="5">
                  <c:v>633</c:v>
                </c:pt>
              </c:numCache>
            </c:numRef>
          </c:val>
          <c:smooth val="0"/>
        </c:ser>
        <c:ser>
          <c:idx val="1"/>
          <c:order val="1"/>
          <c:tx>
            <c:strRef>
              <c:f>'Figure 4'!$C$3</c:f>
              <c:strCache>
                <c:ptCount val="1"/>
                <c:pt idx="0">
                  <c:v>violences sexuelles mineurs</c:v>
                </c:pt>
              </c:strCache>
            </c:strRef>
          </c:tx>
          <c:spPr>
            <a:ln w="28575" cap="rnd">
              <a:solidFill>
                <a:schemeClr val="accent2"/>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4'!$C$4:$C$9</c:f>
              <c:numCache>
                <c:formatCode>General</c:formatCode>
                <c:ptCount val="6"/>
                <c:pt idx="0">
                  <c:v>8262</c:v>
                </c:pt>
                <c:pt idx="1">
                  <c:v>9080</c:v>
                </c:pt>
                <c:pt idx="2">
                  <c:v>10258</c:v>
                </c:pt>
                <c:pt idx="3">
                  <c:v>11598</c:v>
                </c:pt>
                <c:pt idx="4">
                  <c:v>12379</c:v>
                </c:pt>
                <c:pt idx="5">
                  <c:v>15731</c:v>
                </c:pt>
              </c:numCache>
            </c:numRef>
          </c:val>
          <c:smooth val="0"/>
        </c:ser>
        <c:ser>
          <c:idx val="2"/>
          <c:order val="2"/>
          <c:tx>
            <c:strRef>
              <c:f>'Figure 4'!$D$3</c:f>
              <c:strCache>
                <c:ptCount val="1"/>
                <c:pt idx="0">
                  <c:v>violences physiques mineurs</c:v>
                </c:pt>
              </c:strCache>
            </c:strRef>
          </c:tx>
          <c:spPr>
            <a:ln w="28575" cap="rnd">
              <a:solidFill>
                <a:schemeClr val="accent3"/>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4'!$D$4:$D$9</c:f>
              <c:numCache>
                <c:formatCode>General</c:formatCode>
                <c:ptCount val="6"/>
                <c:pt idx="0">
                  <c:v>18279</c:v>
                </c:pt>
                <c:pt idx="1">
                  <c:v>20758</c:v>
                </c:pt>
                <c:pt idx="2">
                  <c:v>23550</c:v>
                </c:pt>
                <c:pt idx="3">
                  <c:v>27030</c:v>
                </c:pt>
                <c:pt idx="4">
                  <c:v>29921</c:v>
                </c:pt>
                <c:pt idx="5">
                  <c:v>34683</c:v>
                </c:pt>
              </c:numCache>
            </c:numRef>
          </c:val>
          <c:smooth val="0"/>
        </c:ser>
        <c:ser>
          <c:idx val="3"/>
          <c:order val="3"/>
          <c:tx>
            <c:strRef>
              <c:f>'Figure 4'!$E$3</c:f>
              <c:strCache>
                <c:ptCount val="1"/>
                <c:pt idx="0">
                  <c:v>violences physiques majeurs</c:v>
                </c:pt>
              </c:strCache>
            </c:strRef>
          </c:tx>
          <c:spPr>
            <a:ln w="28575" cap="rnd">
              <a:solidFill>
                <a:schemeClr val="accent4"/>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4'!$E$4:$E$9</c:f>
              <c:numCache>
                <c:formatCode>General</c:formatCode>
                <c:ptCount val="6"/>
                <c:pt idx="0">
                  <c:v>9616</c:v>
                </c:pt>
                <c:pt idx="1">
                  <c:v>9890</c:v>
                </c:pt>
                <c:pt idx="2">
                  <c:v>10950</c:v>
                </c:pt>
                <c:pt idx="3">
                  <c:v>11713</c:v>
                </c:pt>
                <c:pt idx="4">
                  <c:v>12101</c:v>
                </c:pt>
                <c:pt idx="5">
                  <c:v>12937</c:v>
                </c:pt>
              </c:numCache>
            </c:numRef>
          </c:val>
          <c:smooth val="0"/>
        </c:ser>
        <c:dLbls>
          <c:showLegendKey val="0"/>
          <c:showVal val="0"/>
          <c:showCatName val="0"/>
          <c:showSerName val="0"/>
          <c:showPercent val="0"/>
          <c:showBubbleSize val="0"/>
        </c:dLbls>
        <c:smooth val="0"/>
        <c:axId val="-296314624"/>
        <c:axId val="-296310816"/>
      </c:lineChart>
      <c:catAx>
        <c:axId val="-29631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0816"/>
        <c:crosses val="autoZero"/>
        <c:auto val="1"/>
        <c:lblAlgn val="ctr"/>
        <c:lblOffset val="100"/>
        <c:noMultiLvlLbl val="0"/>
      </c:catAx>
      <c:valAx>
        <c:axId val="-296310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[1]Feuil1!$C$31</c:f>
              <c:strCache>
                <c:ptCount val="1"/>
                <c:pt idx="0">
                  <c:v>Violences physiques ensemble</c:v>
                </c:pt>
              </c:strCache>
            </c:strRef>
          </c:tx>
          <c:spPr>
            <a:ln w="28575" cap="rnd">
              <a:solidFill>
                <a:schemeClr val="accent1"/>
              </a:solidFill>
              <a:prstDash val="sysDash"/>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[1]Feuil1!$C$32:$C$37</c:f>
              <c:numCache>
                <c:formatCode>General</c:formatCode>
                <c:ptCount val="6"/>
                <c:pt idx="0">
                  <c:v>100</c:v>
                </c:pt>
                <c:pt idx="1">
                  <c:v>109.86915217780964</c:v>
                </c:pt>
                <c:pt idx="2">
                  <c:v>123.67807850869332</c:v>
                </c:pt>
                <c:pt idx="3">
                  <c:v>129.26496393059074</c:v>
                </c:pt>
                <c:pt idx="4">
                  <c:v>150.64348449542928</c:v>
                </c:pt>
                <c:pt idx="5">
                  <c:v>170.7115970604051</c:v>
                </c:pt>
              </c:numCache>
            </c:numRef>
          </c:val>
          <c:smooth val="0"/>
        </c:ser>
        <c:ser>
          <c:idx val="1"/>
          <c:order val="1"/>
          <c:tx>
            <c:strRef>
              <c:f>[1]Feuil1!$D$31</c:f>
              <c:strCache>
                <c:ptCount val="1"/>
                <c:pt idx="0">
                  <c:v>Violences sexuelles ensemble</c:v>
                </c:pt>
              </c:strCache>
            </c:strRef>
          </c:tx>
          <c:spPr>
            <a:ln w="28575" cap="rnd">
              <a:solidFill>
                <a:schemeClr val="accent2"/>
              </a:solidFill>
              <a:prstDash val="sysDash"/>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[1]Feuil1!$D$32:$D$37</c:f>
              <c:numCache>
                <c:formatCode>General</c:formatCode>
                <c:ptCount val="6"/>
                <c:pt idx="0">
                  <c:v>100</c:v>
                </c:pt>
                <c:pt idx="1">
                  <c:v>109.63592511772137</c:v>
                </c:pt>
                <c:pt idx="2">
                  <c:v>124.47456069828873</c:v>
                </c:pt>
                <c:pt idx="3">
                  <c:v>139.84150683358217</c:v>
                </c:pt>
                <c:pt idx="4">
                  <c:v>149.40852187894797</c:v>
                </c:pt>
                <c:pt idx="5">
                  <c:v>187.94073733777421</c:v>
                </c:pt>
              </c:numCache>
            </c:numRef>
          </c:val>
          <c:smooth val="0"/>
        </c:ser>
        <c:ser>
          <c:idx val="2"/>
          <c:order val="2"/>
          <c:tx>
            <c:strRef>
              <c:f>[1]Feuil1!$E$31</c:f>
              <c:strCache>
                <c:ptCount val="1"/>
                <c:pt idx="0">
                  <c:v>Violences physiques année N</c:v>
                </c:pt>
              </c:strCache>
            </c:strRef>
          </c:tx>
          <c:spPr>
            <a:ln w="28575" cap="rnd">
              <a:solidFill>
                <a:schemeClr val="accent3"/>
              </a:solidFill>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[1]Feuil1!$E$32:$E$37</c:f>
              <c:numCache>
                <c:formatCode>General</c:formatCode>
                <c:ptCount val="6"/>
                <c:pt idx="0">
                  <c:v>100</c:v>
                </c:pt>
                <c:pt idx="1">
                  <c:v>107.29186976018717</c:v>
                </c:pt>
                <c:pt idx="2">
                  <c:v>118.0542015987522</c:v>
                </c:pt>
                <c:pt idx="3">
                  <c:v>129.26496393059074</c:v>
                </c:pt>
                <c:pt idx="4">
                  <c:v>133.93936439851822</c:v>
                </c:pt>
                <c:pt idx="5">
                  <c:v>143.55137453694678</c:v>
                </c:pt>
              </c:numCache>
            </c:numRef>
          </c:val>
          <c:smooth val="0"/>
        </c:ser>
        <c:ser>
          <c:idx val="3"/>
          <c:order val="3"/>
          <c:tx>
            <c:strRef>
              <c:f>[1]Feuil1!$F$31</c:f>
              <c:strCache>
                <c:ptCount val="1"/>
                <c:pt idx="0">
                  <c:v>Violences sexuelles année N</c:v>
                </c:pt>
              </c:strCache>
            </c:strRef>
          </c:tx>
          <c:spPr>
            <a:ln w="28575" cap="rnd">
              <a:solidFill>
                <a:schemeClr val="accent4"/>
              </a:solidFill>
              <a:round/>
            </a:ln>
            <a:effectLst/>
          </c:spPr>
          <c:marker>
            <c:symbol val="none"/>
          </c:marker>
          <c:cat>
            <c:numRef>
              <c:f>[1]Feuil1!$B$32:$B$37</c:f>
              <c:numCache>
                <c:formatCode>General</c:formatCode>
                <c:ptCount val="6"/>
                <c:pt idx="0">
                  <c:v>2016</c:v>
                </c:pt>
                <c:pt idx="1">
                  <c:v>2017</c:v>
                </c:pt>
                <c:pt idx="2">
                  <c:v>2018</c:v>
                </c:pt>
                <c:pt idx="3">
                  <c:v>2019</c:v>
                </c:pt>
                <c:pt idx="4">
                  <c:v>2020</c:v>
                </c:pt>
                <c:pt idx="5">
                  <c:v>2021</c:v>
                </c:pt>
              </c:numCache>
            </c:numRef>
          </c:cat>
          <c:val>
            <c:numRef>
              <c:f>[1]Feuil1!$F$32:$F$37</c:f>
              <c:numCache>
                <c:formatCode>General</c:formatCode>
                <c:ptCount val="6"/>
                <c:pt idx="0">
                  <c:v>100</c:v>
                </c:pt>
                <c:pt idx="1">
                  <c:v>106.67420814479638</c:v>
                </c:pt>
                <c:pt idx="2">
                  <c:v>115.15837104072398</c:v>
                </c:pt>
                <c:pt idx="3">
                  <c:v>127.22473604826546</c:v>
                </c:pt>
                <c:pt idx="4">
                  <c:v>129.60030165912519</c:v>
                </c:pt>
                <c:pt idx="5">
                  <c:v>137.66968325791856</c:v>
                </c:pt>
              </c:numCache>
            </c:numRef>
          </c:val>
          <c:smooth val="0"/>
        </c:ser>
        <c:dLbls>
          <c:showLegendKey val="0"/>
          <c:showVal val="0"/>
          <c:showCatName val="0"/>
          <c:showSerName val="0"/>
          <c:showPercent val="0"/>
          <c:showBubbleSize val="0"/>
        </c:dLbls>
        <c:smooth val="0"/>
        <c:axId val="-296314080"/>
        <c:axId val="-296324416"/>
      </c:lineChart>
      <c:catAx>
        <c:axId val="-29631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4416"/>
        <c:crosses val="autoZero"/>
        <c:auto val="1"/>
        <c:lblAlgn val="ctr"/>
        <c:lblOffset val="100"/>
        <c:noMultiLvlLbl val="0"/>
      </c:catAx>
      <c:valAx>
        <c:axId val="-296324416"/>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4'!$B$3</c:f>
              <c:strCache>
                <c:ptCount val="1"/>
                <c:pt idx="0">
                  <c:v>violences sexuelles majeurs</c:v>
                </c:pt>
              </c:strCache>
            </c:strRef>
          </c:tx>
          <c:spPr>
            <a:ln w="28575" cap="rnd">
              <a:solidFill>
                <a:schemeClr val="accent1"/>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4'!$B$4:$B$9</c:f>
              <c:numCache>
                <c:formatCode>General</c:formatCode>
                <c:ptCount val="6"/>
                <c:pt idx="0">
                  <c:v>414</c:v>
                </c:pt>
                <c:pt idx="1">
                  <c:v>439</c:v>
                </c:pt>
                <c:pt idx="2">
                  <c:v>543</c:v>
                </c:pt>
                <c:pt idx="3">
                  <c:v>546</c:v>
                </c:pt>
                <c:pt idx="4">
                  <c:v>567</c:v>
                </c:pt>
                <c:pt idx="5">
                  <c:v>633</c:v>
                </c:pt>
              </c:numCache>
            </c:numRef>
          </c:val>
          <c:smooth val="0"/>
        </c:ser>
        <c:ser>
          <c:idx val="1"/>
          <c:order val="1"/>
          <c:tx>
            <c:strRef>
              <c:f>'Figure 4'!$C$3</c:f>
              <c:strCache>
                <c:ptCount val="1"/>
                <c:pt idx="0">
                  <c:v>violences sexuelles mineurs</c:v>
                </c:pt>
              </c:strCache>
            </c:strRef>
          </c:tx>
          <c:spPr>
            <a:ln w="28575" cap="rnd">
              <a:solidFill>
                <a:schemeClr val="accent2"/>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4'!$C$4:$C$9</c:f>
              <c:numCache>
                <c:formatCode>General</c:formatCode>
                <c:ptCount val="6"/>
                <c:pt idx="0">
                  <c:v>8262</c:v>
                </c:pt>
                <c:pt idx="1">
                  <c:v>9080</c:v>
                </c:pt>
                <c:pt idx="2">
                  <c:v>10258</c:v>
                </c:pt>
                <c:pt idx="3">
                  <c:v>11598</c:v>
                </c:pt>
                <c:pt idx="4">
                  <c:v>12379</c:v>
                </c:pt>
                <c:pt idx="5">
                  <c:v>15731</c:v>
                </c:pt>
              </c:numCache>
            </c:numRef>
          </c:val>
          <c:smooth val="0"/>
        </c:ser>
        <c:ser>
          <c:idx val="2"/>
          <c:order val="2"/>
          <c:tx>
            <c:strRef>
              <c:f>'Figure 4'!$D$3</c:f>
              <c:strCache>
                <c:ptCount val="1"/>
                <c:pt idx="0">
                  <c:v>violences physiques mineurs</c:v>
                </c:pt>
              </c:strCache>
            </c:strRef>
          </c:tx>
          <c:spPr>
            <a:ln w="28575" cap="rnd">
              <a:solidFill>
                <a:schemeClr val="accent3"/>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4'!$D$4:$D$9</c:f>
              <c:numCache>
                <c:formatCode>General</c:formatCode>
                <c:ptCount val="6"/>
                <c:pt idx="0">
                  <c:v>18279</c:v>
                </c:pt>
                <c:pt idx="1">
                  <c:v>20758</c:v>
                </c:pt>
                <c:pt idx="2">
                  <c:v>23550</c:v>
                </c:pt>
                <c:pt idx="3">
                  <c:v>27030</c:v>
                </c:pt>
                <c:pt idx="4">
                  <c:v>29921</c:v>
                </c:pt>
                <c:pt idx="5">
                  <c:v>34683</c:v>
                </c:pt>
              </c:numCache>
            </c:numRef>
          </c:val>
          <c:smooth val="0"/>
        </c:ser>
        <c:ser>
          <c:idx val="3"/>
          <c:order val="3"/>
          <c:tx>
            <c:strRef>
              <c:f>'Figure 4'!$E$3</c:f>
              <c:strCache>
                <c:ptCount val="1"/>
                <c:pt idx="0">
                  <c:v>violences physiques majeurs</c:v>
                </c:pt>
              </c:strCache>
            </c:strRef>
          </c:tx>
          <c:spPr>
            <a:ln w="28575" cap="rnd">
              <a:solidFill>
                <a:schemeClr val="accent4"/>
              </a:solidFill>
              <a:round/>
            </a:ln>
            <a:effectLst/>
          </c:spPr>
          <c:marker>
            <c:symbol val="none"/>
          </c:marker>
          <c:cat>
            <c:numRef>
              <c:f>'Figure 4'!$A$4:$A$9</c:f>
              <c:numCache>
                <c:formatCode>General</c:formatCode>
                <c:ptCount val="6"/>
                <c:pt idx="0">
                  <c:v>2016</c:v>
                </c:pt>
                <c:pt idx="1">
                  <c:v>2017</c:v>
                </c:pt>
                <c:pt idx="2">
                  <c:v>2018</c:v>
                </c:pt>
                <c:pt idx="3">
                  <c:v>2019</c:v>
                </c:pt>
                <c:pt idx="4">
                  <c:v>2020</c:v>
                </c:pt>
                <c:pt idx="5">
                  <c:v>2021</c:v>
                </c:pt>
              </c:numCache>
            </c:numRef>
          </c:cat>
          <c:val>
            <c:numRef>
              <c:f>'Figure 4'!$E$4:$E$9</c:f>
              <c:numCache>
                <c:formatCode>General</c:formatCode>
                <c:ptCount val="6"/>
                <c:pt idx="0">
                  <c:v>9616</c:v>
                </c:pt>
                <c:pt idx="1">
                  <c:v>9890</c:v>
                </c:pt>
                <c:pt idx="2">
                  <c:v>10950</c:v>
                </c:pt>
                <c:pt idx="3">
                  <c:v>11713</c:v>
                </c:pt>
                <c:pt idx="4">
                  <c:v>12101</c:v>
                </c:pt>
                <c:pt idx="5">
                  <c:v>12937</c:v>
                </c:pt>
              </c:numCache>
            </c:numRef>
          </c:val>
          <c:smooth val="0"/>
        </c:ser>
        <c:dLbls>
          <c:showLegendKey val="0"/>
          <c:showVal val="0"/>
          <c:showCatName val="0"/>
          <c:showSerName val="0"/>
          <c:showPercent val="0"/>
          <c:showBubbleSize val="0"/>
        </c:dLbls>
        <c:smooth val="0"/>
        <c:axId val="-296313536"/>
        <c:axId val="-296323328"/>
      </c:lineChart>
      <c:catAx>
        <c:axId val="-29631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3328"/>
        <c:crosses val="autoZero"/>
        <c:auto val="1"/>
        <c:lblAlgn val="ctr"/>
        <c:lblOffset val="100"/>
        <c:noMultiLvlLbl val="0"/>
      </c:catAx>
      <c:valAx>
        <c:axId val="-2963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3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5'!$A$5</c:f>
              <c:strCache>
                <c:ptCount val="1"/>
                <c:pt idx="0">
                  <c:v>violences physiques majeurs</c:v>
                </c:pt>
              </c:strCache>
            </c:strRef>
          </c:tx>
          <c:spPr>
            <a:ln w="28575" cap="rnd">
              <a:solidFill>
                <a:schemeClr val="accent1"/>
              </a:solidFill>
              <a:round/>
            </a:ln>
            <a:effectLst/>
          </c:spPr>
          <c:marker>
            <c:symbol val="none"/>
          </c:marker>
          <c:cat>
            <c:numRef>
              <c:f>'Figure 5'!$B$4:$G$4</c:f>
              <c:numCache>
                <c:formatCode>General</c:formatCode>
                <c:ptCount val="6"/>
                <c:pt idx="0">
                  <c:v>2016</c:v>
                </c:pt>
                <c:pt idx="1">
                  <c:v>2017</c:v>
                </c:pt>
                <c:pt idx="2">
                  <c:v>2018</c:v>
                </c:pt>
                <c:pt idx="3">
                  <c:v>2019</c:v>
                </c:pt>
                <c:pt idx="4">
                  <c:v>2020</c:v>
                </c:pt>
                <c:pt idx="5">
                  <c:v>2021</c:v>
                </c:pt>
              </c:numCache>
            </c:numRef>
          </c:cat>
          <c:val>
            <c:numRef>
              <c:f>'Figure 5'!$B$5:$G$5</c:f>
              <c:numCache>
                <c:formatCode>0.0</c:formatCode>
                <c:ptCount val="6"/>
                <c:pt idx="0">
                  <c:v>0.19583333333333333</c:v>
                </c:pt>
                <c:pt idx="1">
                  <c:v>0.20833333333333334</c:v>
                </c:pt>
                <c:pt idx="2">
                  <c:v>0.20583333333333334</c:v>
                </c:pt>
                <c:pt idx="3">
                  <c:v>0.21583333333333332</c:v>
                </c:pt>
                <c:pt idx="4">
                  <c:v>0.25416666666666665</c:v>
                </c:pt>
                <c:pt idx="5">
                  <c:v>0.3125</c:v>
                </c:pt>
              </c:numCache>
            </c:numRef>
          </c:val>
          <c:smooth val="0"/>
        </c:ser>
        <c:ser>
          <c:idx val="1"/>
          <c:order val="1"/>
          <c:tx>
            <c:strRef>
              <c:f>'Figure 5'!$A$6</c:f>
              <c:strCache>
                <c:ptCount val="1"/>
                <c:pt idx="0">
                  <c:v>violences physiques mineurs</c:v>
                </c:pt>
              </c:strCache>
            </c:strRef>
          </c:tx>
          <c:spPr>
            <a:ln w="28575" cap="rnd">
              <a:solidFill>
                <a:schemeClr val="accent2"/>
              </a:solidFill>
              <a:round/>
            </a:ln>
            <a:effectLst/>
          </c:spPr>
          <c:marker>
            <c:symbol val="none"/>
          </c:marker>
          <c:cat>
            <c:numRef>
              <c:f>'Figure 5'!$B$4:$G$4</c:f>
              <c:numCache>
                <c:formatCode>General</c:formatCode>
                <c:ptCount val="6"/>
                <c:pt idx="0">
                  <c:v>2016</c:v>
                </c:pt>
                <c:pt idx="1">
                  <c:v>2017</c:v>
                </c:pt>
                <c:pt idx="2">
                  <c:v>2018</c:v>
                </c:pt>
                <c:pt idx="3">
                  <c:v>2019</c:v>
                </c:pt>
                <c:pt idx="4">
                  <c:v>2020</c:v>
                </c:pt>
                <c:pt idx="5">
                  <c:v>2021</c:v>
                </c:pt>
              </c:numCache>
            </c:numRef>
          </c:cat>
          <c:val>
            <c:numRef>
              <c:f>'Figure 5'!$B$6:$G$6</c:f>
              <c:numCache>
                <c:formatCode>0.0</c:formatCode>
                <c:ptCount val="6"/>
                <c:pt idx="0">
                  <c:v>0.98249999999999993</c:v>
                </c:pt>
                <c:pt idx="1">
                  <c:v>1.08</c:v>
                </c:pt>
                <c:pt idx="2">
                  <c:v>1.1633333333333333</c:v>
                </c:pt>
                <c:pt idx="3">
                  <c:v>1.3125</c:v>
                </c:pt>
                <c:pt idx="4">
                  <c:v>1.4950000000000001</c:v>
                </c:pt>
                <c:pt idx="5">
                  <c:v>1.7525000000000002</c:v>
                </c:pt>
              </c:numCache>
            </c:numRef>
          </c:val>
          <c:smooth val="0"/>
        </c:ser>
        <c:ser>
          <c:idx val="2"/>
          <c:order val="2"/>
          <c:tx>
            <c:strRef>
              <c:f>'Figure 5'!$A$7</c:f>
              <c:strCache>
                <c:ptCount val="1"/>
                <c:pt idx="0">
                  <c:v>violences sexuelles mineurs</c:v>
                </c:pt>
              </c:strCache>
            </c:strRef>
          </c:tx>
          <c:spPr>
            <a:ln w="28575" cap="rnd">
              <a:solidFill>
                <a:schemeClr val="accent3"/>
              </a:solidFill>
              <a:round/>
            </a:ln>
            <a:effectLst/>
          </c:spPr>
          <c:marker>
            <c:symbol val="none"/>
          </c:marker>
          <c:cat>
            <c:numRef>
              <c:f>'Figure 5'!$B$4:$G$4</c:f>
              <c:numCache>
                <c:formatCode>General</c:formatCode>
                <c:ptCount val="6"/>
                <c:pt idx="0">
                  <c:v>2016</c:v>
                </c:pt>
                <c:pt idx="1">
                  <c:v>2017</c:v>
                </c:pt>
                <c:pt idx="2">
                  <c:v>2018</c:v>
                </c:pt>
                <c:pt idx="3">
                  <c:v>2019</c:v>
                </c:pt>
                <c:pt idx="4">
                  <c:v>2020</c:v>
                </c:pt>
                <c:pt idx="5">
                  <c:v>2021</c:v>
                </c:pt>
              </c:numCache>
            </c:numRef>
          </c:cat>
          <c:val>
            <c:numRef>
              <c:f>'Figure 5'!$B$7:$G$7</c:f>
              <c:numCache>
                <c:formatCode>0.0</c:formatCode>
                <c:ptCount val="6"/>
                <c:pt idx="0">
                  <c:v>4.3075000000000001</c:v>
                </c:pt>
                <c:pt idx="1">
                  <c:v>4.5808333333333335</c:v>
                </c:pt>
                <c:pt idx="2">
                  <c:v>4.9291666666666663</c:v>
                </c:pt>
                <c:pt idx="3">
                  <c:v>5.3616666666666672</c:v>
                </c:pt>
                <c:pt idx="4">
                  <c:v>5.6391666666666671</c:v>
                </c:pt>
                <c:pt idx="5">
                  <c:v>7.001666666666666</c:v>
                </c:pt>
              </c:numCache>
            </c:numRef>
          </c:val>
          <c:smooth val="0"/>
        </c:ser>
        <c:dLbls>
          <c:showLegendKey val="0"/>
          <c:showVal val="0"/>
          <c:showCatName val="0"/>
          <c:showSerName val="0"/>
          <c:showPercent val="0"/>
          <c:showBubbleSize val="0"/>
        </c:dLbls>
        <c:smooth val="0"/>
        <c:axId val="-296302656"/>
        <c:axId val="-296303744"/>
      </c:lineChart>
      <c:catAx>
        <c:axId val="-296302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3744"/>
        <c:crosses val="autoZero"/>
        <c:auto val="1"/>
        <c:lblAlgn val="ctr"/>
        <c:lblOffset val="100"/>
        <c:noMultiLvlLbl val="0"/>
      </c:catAx>
      <c:valAx>
        <c:axId val="-2963037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2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6'!$A$11</c:f>
              <c:strCache>
                <c:ptCount val="1"/>
                <c:pt idx="0">
                  <c:v>Femmes</c:v>
                </c:pt>
              </c:strCache>
            </c:strRef>
          </c:tx>
          <c:spPr>
            <a:solidFill>
              <a:schemeClr val="accent1"/>
            </a:solidFill>
            <a:ln>
              <a:noFill/>
            </a:ln>
            <a:effectLst/>
          </c:spPr>
          <c:invertIfNegative val="0"/>
          <c:cat>
            <c:strRef>
              <c:f>'Figure 6'!$B$10:$O$10</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6'!$B$11:$O$11</c:f>
              <c:numCache>
                <c:formatCode>0</c:formatCode>
                <c:ptCount val="14"/>
                <c:pt idx="0">
                  <c:v>6.9699964256428588</c:v>
                </c:pt>
                <c:pt idx="1">
                  <c:v>10.769327810601123</c:v>
                </c:pt>
                <c:pt idx="2">
                  <c:v>12.955993355900844</c:v>
                </c:pt>
                <c:pt idx="3">
                  <c:v>5.1134332751624232</c:v>
                </c:pt>
                <c:pt idx="4">
                  <c:v>1.0197430667984273</c:v>
                </c:pt>
                <c:pt idx="5">
                  <c:v>0.63076890729799628</c:v>
                </c:pt>
                <c:pt idx="6">
                  <c:v>0.74010218456298227</c:v>
                </c:pt>
                <c:pt idx="7">
                  <c:v>1.3645634027879985</c:v>
                </c:pt>
                <c:pt idx="8">
                  <c:v>1.9427682344778283</c:v>
                </c:pt>
                <c:pt idx="9">
                  <c:v>2.1298963436429008</c:v>
                </c:pt>
                <c:pt idx="10">
                  <c:v>2.1866655452997206</c:v>
                </c:pt>
                <c:pt idx="11">
                  <c:v>1.7219991169235296</c:v>
                </c:pt>
                <c:pt idx="12">
                  <c:v>1.3098967641555055</c:v>
                </c:pt>
                <c:pt idx="13">
                  <c:v>3.542818695990412</c:v>
                </c:pt>
              </c:numCache>
            </c:numRef>
          </c:val>
        </c:ser>
        <c:ser>
          <c:idx val="1"/>
          <c:order val="1"/>
          <c:tx>
            <c:strRef>
              <c:f>'Figure 6'!$A$12</c:f>
              <c:strCache>
                <c:ptCount val="1"/>
                <c:pt idx="0">
                  <c:v>Hommes</c:v>
                </c:pt>
              </c:strCache>
            </c:strRef>
          </c:tx>
          <c:spPr>
            <a:solidFill>
              <a:schemeClr val="accent2"/>
            </a:solidFill>
            <a:ln>
              <a:noFill/>
            </a:ln>
            <a:effectLst/>
          </c:spPr>
          <c:invertIfNegative val="0"/>
          <c:cat>
            <c:strRef>
              <c:f>'Figure 6'!$B$10:$O$10</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6'!$B$12:$O$12</c:f>
              <c:numCache>
                <c:formatCode>0</c:formatCode>
                <c:ptCount val="14"/>
                <c:pt idx="0">
                  <c:v>8.7887134416854131</c:v>
                </c:pt>
                <c:pt idx="1">
                  <c:v>14.160761968840015</c:v>
                </c:pt>
                <c:pt idx="2">
                  <c:v>11.980404112613275</c:v>
                </c:pt>
                <c:pt idx="3">
                  <c:v>3.3914341582388929</c:v>
                </c:pt>
                <c:pt idx="4">
                  <c:v>0.8431277727549884</c:v>
                </c:pt>
                <c:pt idx="5">
                  <c:v>0.5487689493492568</c:v>
                </c:pt>
                <c:pt idx="6">
                  <c:v>0.56979457959252333</c:v>
                </c:pt>
                <c:pt idx="7">
                  <c:v>0.60133302495742313</c:v>
                </c:pt>
                <c:pt idx="8">
                  <c:v>0.67282016778452935</c:v>
                </c:pt>
                <c:pt idx="9">
                  <c:v>0.97979436933622077</c:v>
                </c:pt>
                <c:pt idx="10">
                  <c:v>1.1101532768444733</c:v>
                </c:pt>
                <c:pt idx="11">
                  <c:v>0.95876873909295435</c:v>
                </c:pt>
                <c:pt idx="12">
                  <c:v>0.92302516767940113</c:v>
                </c:pt>
                <c:pt idx="13">
                  <c:v>2.0731271419860811</c:v>
                </c:pt>
              </c:numCache>
            </c:numRef>
          </c:val>
        </c:ser>
        <c:dLbls>
          <c:showLegendKey val="0"/>
          <c:showVal val="0"/>
          <c:showCatName val="0"/>
          <c:showSerName val="0"/>
          <c:showPercent val="0"/>
          <c:showBubbleSize val="0"/>
        </c:dLbls>
        <c:gapWidth val="219"/>
        <c:overlap val="100"/>
        <c:axId val="-296315712"/>
        <c:axId val="-296316800"/>
      </c:barChart>
      <c:lineChart>
        <c:grouping val="standard"/>
        <c:varyColors val="0"/>
        <c:ser>
          <c:idx val="2"/>
          <c:order val="2"/>
          <c:tx>
            <c:strRef>
              <c:f>'Figure 6'!$A$13</c:f>
              <c:strCache>
                <c:ptCount val="1"/>
                <c:pt idx="0">
                  <c:v>% de femmes</c:v>
                </c:pt>
              </c:strCache>
            </c:strRef>
          </c:tx>
          <c:spPr>
            <a:ln w="28575" cap="rnd">
              <a:solidFill>
                <a:srgbClr val="FF0000"/>
              </a:solidFill>
              <a:prstDash val="sysDash"/>
              <a:round/>
            </a:ln>
            <a:effectLst/>
          </c:spPr>
          <c:marker>
            <c:symbol val="none"/>
          </c:marker>
          <c:cat>
            <c:strRef>
              <c:f>'Figure 6'!$B$10:$O$10</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6'!$B$13:$O$13</c:f>
              <c:numCache>
                <c:formatCode>0</c:formatCode>
                <c:ptCount val="14"/>
                <c:pt idx="0">
                  <c:v>44.229486324216147</c:v>
                </c:pt>
                <c:pt idx="1">
                  <c:v>43.198110820612293</c:v>
                </c:pt>
                <c:pt idx="2">
                  <c:v>51.956155143338954</c:v>
                </c:pt>
                <c:pt idx="3">
                  <c:v>60.123609394313974</c:v>
                </c:pt>
                <c:pt idx="4">
                  <c:v>54.740406320541759</c:v>
                </c:pt>
                <c:pt idx="5">
                  <c:v>53.475935828877006</c:v>
                </c:pt>
                <c:pt idx="6">
                  <c:v>56.500802568218297</c:v>
                </c:pt>
                <c:pt idx="7">
                  <c:v>69.411764705882348</c:v>
                </c:pt>
                <c:pt idx="8">
                  <c:v>74.276527331189712</c:v>
                </c:pt>
                <c:pt idx="9">
                  <c:v>68.492224475997304</c:v>
                </c:pt>
                <c:pt idx="10">
                  <c:v>66.326530612244895</c:v>
                </c:pt>
                <c:pt idx="11">
                  <c:v>64.235294117647058</c:v>
                </c:pt>
                <c:pt idx="12">
                  <c:v>58.662900188323917</c:v>
                </c:pt>
                <c:pt idx="13">
                  <c:v>63.084986896293529</c:v>
                </c:pt>
              </c:numCache>
            </c:numRef>
          </c:val>
          <c:smooth val="0"/>
        </c:ser>
        <c:dLbls>
          <c:showLegendKey val="0"/>
          <c:showVal val="0"/>
          <c:showCatName val="0"/>
          <c:showSerName val="0"/>
          <c:showPercent val="0"/>
          <c:showBubbleSize val="0"/>
        </c:dLbls>
        <c:marker val="1"/>
        <c:smooth val="0"/>
        <c:axId val="-296320608"/>
        <c:axId val="-296304832"/>
      </c:lineChart>
      <c:catAx>
        <c:axId val="-29631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6800"/>
        <c:crosses val="autoZero"/>
        <c:auto val="1"/>
        <c:lblAlgn val="ctr"/>
        <c:lblOffset val="100"/>
        <c:noMultiLvlLbl val="0"/>
      </c:catAx>
      <c:valAx>
        <c:axId val="-296316800"/>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b="0" i="0" baseline="0">
                    <a:effectLst/>
                  </a:rPr>
                  <a:t>Ensemble (%)</a:t>
                </a:r>
                <a:endParaRPr lang="fr-FR"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5712"/>
        <c:crosses val="autoZero"/>
        <c:crossBetween val="between"/>
      </c:valAx>
      <c:valAx>
        <c:axId val="-296304832"/>
        <c:scaling>
          <c:orientation val="minMax"/>
          <c:max val="1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900" b="0" i="0" baseline="0">
                    <a:effectLst/>
                  </a:rPr>
                  <a:t>Part de femmes (%)</a:t>
                </a:r>
                <a:endParaRPr lang="fr-FR"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0608"/>
        <c:crosses val="max"/>
        <c:crossBetween val="between"/>
      </c:valAx>
      <c:catAx>
        <c:axId val="-296320608"/>
        <c:scaling>
          <c:orientation val="minMax"/>
        </c:scaling>
        <c:delete val="1"/>
        <c:axPos val="b"/>
        <c:numFmt formatCode="General" sourceLinked="1"/>
        <c:majorTickMark val="out"/>
        <c:minorTickMark val="none"/>
        <c:tickLblPos val="nextTo"/>
        <c:crossAx val="-2963048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7 '!$A$10</c:f>
              <c:strCache>
                <c:ptCount val="1"/>
                <c:pt idx="0">
                  <c:v>Femmes</c:v>
                </c:pt>
              </c:strCache>
            </c:strRef>
          </c:tx>
          <c:spPr>
            <a:solidFill>
              <a:schemeClr val="accent1"/>
            </a:solidFill>
            <a:ln>
              <a:noFill/>
            </a:ln>
            <a:effectLst/>
          </c:spPr>
          <c:invertIfNegative val="0"/>
          <c:cat>
            <c:strRef>
              <c:f>'Figure 7 '!$B$9:$O$9</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7 '!$B$10:$O$10</c:f>
              <c:numCache>
                <c:formatCode>0</c:formatCode>
                <c:ptCount val="14"/>
                <c:pt idx="0">
                  <c:v>15.607430945978978</c:v>
                </c:pt>
                <c:pt idx="1">
                  <c:v>30.237105842092397</c:v>
                </c:pt>
                <c:pt idx="2">
                  <c:v>23.515032999266683</c:v>
                </c:pt>
                <c:pt idx="3">
                  <c:v>7.7731605964311905</c:v>
                </c:pt>
                <c:pt idx="4">
                  <c:v>0.69665118552921046</c:v>
                </c:pt>
                <c:pt idx="5">
                  <c:v>0.36054754338792472</c:v>
                </c:pt>
                <c:pt idx="6">
                  <c:v>0.28721583964800779</c:v>
                </c:pt>
                <c:pt idx="7">
                  <c:v>0.30554876558298705</c:v>
                </c:pt>
                <c:pt idx="8">
                  <c:v>0.25666096308970909</c:v>
                </c:pt>
                <c:pt idx="9">
                  <c:v>0.15277438279149352</c:v>
                </c:pt>
                <c:pt idx="10">
                  <c:v>0.10999755560987534</c:v>
                </c:pt>
                <c:pt idx="11">
                  <c:v>4.2776827181618182E-2</c:v>
                </c:pt>
                <c:pt idx="12">
                  <c:v>3.6665851869958445E-2</c:v>
                </c:pt>
                <c:pt idx="13">
                  <c:v>0.1038865802982156</c:v>
                </c:pt>
              </c:numCache>
            </c:numRef>
          </c:val>
        </c:ser>
        <c:ser>
          <c:idx val="1"/>
          <c:order val="1"/>
          <c:tx>
            <c:strRef>
              <c:f>'Figure 7 '!$A$11</c:f>
              <c:strCache>
                <c:ptCount val="1"/>
                <c:pt idx="0">
                  <c:v>Hommes</c:v>
                </c:pt>
              </c:strCache>
            </c:strRef>
          </c:tx>
          <c:spPr>
            <a:solidFill>
              <a:schemeClr val="accent2"/>
            </a:solidFill>
            <a:ln>
              <a:noFill/>
            </a:ln>
            <a:effectLst/>
          </c:spPr>
          <c:invertIfNegative val="0"/>
          <c:cat>
            <c:strRef>
              <c:f>'Figure 7 '!$B$9:$O$9</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7 '!$B$11:$O$11</c:f>
              <c:numCache>
                <c:formatCode>0</c:formatCode>
                <c:ptCount val="14"/>
                <c:pt idx="0">
                  <c:v>6.447078953801026</c:v>
                </c:pt>
                <c:pt idx="1">
                  <c:v>8.7753605475433893</c:v>
                </c:pt>
                <c:pt idx="2">
                  <c:v>4.1310193106819844</c:v>
                </c:pt>
                <c:pt idx="3">
                  <c:v>0.82498166707406506</c:v>
                </c:pt>
                <c:pt idx="4">
                  <c:v>7.9442679051576634E-2</c:v>
                </c:pt>
                <c:pt idx="5">
                  <c:v>4.2776827181618182E-2</c:v>
                </c:pt>
                <c:pt idx="6">
                  <c:v>5.4998777804937671E-2</c:v>
                </c:pt>
                <c:pt idx="7">
                  <c:v>6.7220728428257145E-2</c:v>
                </c:pt>
                <c:pt idx="8">
                  <c:v>4.2776827181618182E-2</c:v>
                </c:pt>
                <c:pt idx="9">
                  <c:v>1.8332925934979222E-2</c:v>
                </c:pt>
                <c:pt idx="10">
                  <c:v>1.8332925934979222E-2</c:v>
                </c:pt>
                <c:pt idx="11">
                  <c:v>6.1109753116597408E-3</c:v>
                </c:pt>
                <c:pt idx="12">
                  <c:v>0</c:v>
                </c:pt>
                <c:pt idx="13">
                  <c:v>6.1109753116597408E-3</c:v>
                </c:pt>
              </c:numCache>
            </c:numRef>
          </c:val>
        </c:ser>
        <c:dLbls>
          <c:showLegendKey val="0"/>
          <c:showVal val="0"/>
          <c:showCatName val="0"/>
          <c:showSerName val="0"/>
          <c:showPercent val="0"/>
          <c:showBubbleSize val="0"/>
        </c:dLbls>
        <c:gapWidth val="219"/>
        <c:overlap val="100"/>
        <c:axId val="-296307552"/>
        <c:axId val="-296315168"/>
      </c:barChart>
      <c:lineChart>
        <c:grouping val="standard"/>
        <c:varyColors val="0"/>
        <c:ser>
          <c:idx val="2"/>
          <c:order val="2"/>
          <c:tx>
            <c:strRef>
              <c:f>'Figure 7 '!$A$12</c:f>
              <c:strCache>
                <c:ptCount val="1"/>
                <c:pt idx="0">
                  <c:v>% de femmes</c:v>
                </c:pt>
              </c:strCache>
            </c:strRef>
          </c:tx>
          <c:spPr>
            <a:ln w="28575" cap="rnd">
              <a:solidFill>
                <a:srgbClr val="FF0000"/>
              </a:solidFill>
              <a:prstDash val="sysDash"/>
              <a:round/>
            </a:ln>
            <a:effectLst/>
          </c:spPr>
          <c:marker>
            <c:symbol val="none"/>
          </c:marker>
          <c:cat>
            <c:strRef>
              <c:f>'Figure 7 '!$B$9:$O$9</c:f>
              <c:strCache>
                <c:ptCount val="14"/>
                <c:pt idx="0">
                  <c:v>0 à 4 ans</c:v>
                </c:pt>
                <c:pt idx="1">
                  <c:v>5 à 9 ans</c:v>
                </c:pt>
                <c:pt idx="2">
                  <c:v>10 à 14 ans</c:v>
                </c:pt>
                <c:pt idx="3">
                  <c:v>15 à 19 ans</c:v>
                </c:pt>
                <c:pt idx="4">
                  <c:v>20 à 24 ans</c:v>
                </c:pt>
                <c:pt idx="5">
                  <c:v>25 à 29 ans</c:v>
                </c:pt>
                <c:pt idx="6">
                  <c:v>30 à 34 ans</c:v>
                </c:pt>
                <c:pt idx="7">
                  <c:v>35 à 39 ans</c:v>
                </c:pt>
                <c:pt idx="8">
                  <c:v>40 à 44 ans</c:v>
                </c:pt>
                <c:pt idx="9">
                  <c:v>45 à 49 ans</c:v>
                </c:pt>
                <c:pt idx="10">
                  <c:v>50 à 54 ans</c:v>
                </c:pt>
                <c:pt idx="11">
                  <c:v>55 à 59 ans</c:v>
                </c:pt>
                <c:pt idx="12">
                  <c:v>60 à 64 ans</c:v>
                </c:pt>
                <c:pt idx="13">
                  <c:v>65 ans et plus</c:v>
                </c:pt>
              </c:strCache>
            </c:strRef>
          </c:cat>
          <c:val>
            <c:numRef>
              <c:f>'Figure 7 '!$B$12:$O$12</c:f>
              <c:numCache>
                <c:formatCode>0</c:formatCode>
                <c:ptCount val="14"/>
                <c:pt idx="0">
                  <c:v>70.767525630368525</c:v>
                </c:pt>
                <c:pt idx="1">
                  <c:v>77.506265664160395</c:v>
                </c:pt>
                <c:pt idx="2">
                  <c:v>85.057471264367805</c:v>
                </c:pt>
                <c:pt idx="3">
                  <c:v>90.405117270788921</c:v>
                </c:pt>
                <c:pt idx="4">
                  <c:v>89.763779527559052</c:v>
                </c:pt>
                <c:pt idx="5">
                  <c:v>89.393939393939391</c:v>
                </c:pt>
                <c:pt idx="6">
                  <c:v>83.928571428571431</c:v>
                </c:pt>
                <c:pt idx="7">
                  <c:v>81.967213114754102</c:v>
                </c:pt>
                <c:pt idx="8">
                  <c:v>85.714285714285708</c:v>
                </c:pt>
                <c:pt idx="9">
                  <c:v>89.285714285714292</c:v>
                </c:pt>
                <c:pt idx="10">
                  <c:v>85.714285714285708</c:v>
                </c:pt>
                <c:pt idx="11">
                  <c:v>87.5</c:v>
                </c:pt>
                <c:pt idx="12">
                  <c:v>100</c:v>
                </c:pt>
                <c:pt idx="13">
                  <c:v>94.444444444444443</c:v>
                </c:pt>
              </c:numCache>
            </c:numRef>
          </c:val>
          <c:smooth val="0"/>
        </c:ser>
        <c:dLbls>
          <c:showLegendKey val="0"/>
          <c:showVal val="0"/>
          <c:showCatName val="0"/>
          <c:showSerName val="0"/>
          <c:showPercent val="0"/>
          <c:showBubbleSize val="0"/>
        </c:dLbls>
        <c:marker val="1"/>
        <c:smooth val="0"/>
        <c:axId val="-296306464"/>
        <c:axId val="-296311904"/>
      </c:lineChart>
      <c:catAx>
        <c:axId val="-29630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15168"/>
        <c:crosses val="autoZero"/>
        <c:auto val="1"/>
        <c:lblAlgn val="ctr"/>
        <c:lblOffset val="100"/>
        <c:noMultiLvlLbl val="0"/>
      </c:catAx>
      <c:valAx>
        <c:axId val="-296315168"/>
        <c:scaling>
          <c:orientation val="minMax"/>
          <c:max val="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900" b="0" i="0" baseline="0">
                    <a:effectLst/>
                  </a:rPr>
                  <a:t>Ensemble (%)</a:t>
                </a:r>
                <a:endParaRPr lang="fr-FR"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7552"/>
        <c:crosses val="autoZero"/>
        <c:crossBetween val="between"/>
      </c:valAx>
      <c:valAx>
        <c:axId val="-296311904"/>
        <c:scaling>
          <c:orientation val="minMax"/>
          <c:max val="1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900" b="0" i="0" baseline="0">
                    <a:effectLst/>
                  </a:rPr>
                  <a:t>Part de femmes (%)</a:t>
                </a:r>
                <a:endParaRPr lang="fr-FR" sz="9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6464"/>
        <c:crosses val="max"/>
        <c:crossBetween val="between"/>
      </c:valAx>
      <c:catAx>
        <c:axId val="-296306464"/>
        <c:scaling>
          <c:orientation val="minMax"/>
        </c:scaling>
        <c:delete val="1"/>
        <c:axPos val="b"/>
        <c:numFmt formatCode="General" sourceLinked="1"/>
        <c:majorTickMark val="out"/>
        <c:minorTickMark val="none"/>
        <c:tickLblPos val="nextTo"/>
        <c:crossAx val="-29631190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[2]Feuil17!$B$6</c:f>
              <c:strCache>
                <c:ptCount val="1"/>
                <c:pt idx="0">
                  <c:v>Parent</c:v>
                </c:pt>
              </c:strCache>
            </c:strRef>
          </c:tx>
          <c:spPr>
            <a:solidFill>
              <a:schemeClr val="accent1"/>
            </a:solidFill>
            <a:ln>
              <a:noFill/>
            </a:ln>
            <a:effectLst/>
          </c:spPr>
          <c:invertIfNegative val="0"/>
          <c:cat>
            <c:strRef>
              <c:f>[2]Feuil17!$A$7:$A$8</c:f>
              <c:strCache>
                <c:ptCount val="2"/>
                <c:pt idx="0">
                  <c:v>Violences sexuelles</c:v>
                </c:pt>
                <c:pt idx="1">
                  <c:v>Violences physiques</c:v>
                </c:pt>
              </c:strCache>
            </c:strRef>
          </c:cat>
          <c:val>
            <c:numRef>
              <c:f>[2]Feuil17!$B$7:$B$8</c:f>
              <c:numCache>
                <c:formatCode>General</c:formatCode>
                <c:ptCount val="2"/>
                <c:pt idx="0">
                  <c:v>34.31392577459993</c:v>
                </c:pt>
                <c:pt idx="1">
                  <c:v>60.119742627878672</c:v>
                </c:pt>
              </c:numCache>
            </c:numRef>
          </c:val>
        </c:ser>
        <c:ser>
          <c:idx val="1"/>
          <c:order val="1"/>
          <c:tx>
            <c:strRef>
              <c:f>[2]Feuil17!$C$6</c:f>
              <c:strCache>
                <c:ptCount val="1"/>
                <c:pt idx="0">
                  <c:v>Beau-Parent</c:v>
                </c:pt>
              </c:strCache>
            </c:strRef>
          </c:tx>
          <c:spPr>
            <a:solidFill>
              <a:schemeClr val="accent2"/>
            </a:solidFill>
            <a:ln>
              <a:noFill/>
            </a:ln>
            <a:effectLst/>
          </c:spPr>
          <c:invertIfNegative val="0"/>
          <c:cat>
            <c:strRef>
              <c:f>[2]Feuil17!$A$7:$A$8</c:f>
              <c:strCache>
                <c:ptCount val="2"/>
                <c:pt idx="0">
                  <c:v>Violences sexuelles</c:v>
                </c:pt>
                <c:pt idx="1">
                  <c:v>Violences physiques</c:v>
                </c:pt>
              </c:strCache>
            </c:strRef>
          </c:cat>
          <c:val>
            <c:numRef>
              <c:f>[2]Feuil17!$C$7:$C$8</c:f>
              <c:numCache>
                <c:formatCode>General</c:formatCode>
                <c:ptCount val="2"/>
                <c:pt idx="0">
                  <c:v>24.855294518215867</c:v>
                </c:pt>
                <c:pt idx="1">
                  <c:v>10.948252304176085</c:v>
                </c:pt>
              </c:numCache>
            </c:numRef>
          </c:val>
        </c:ser>
        <c:ser>
          <c:idx val="2"/>
          <c:order val="2"/>
          <c:tx>
            <c:strRef>
              <c:f>[2]Feuil17!$D$6</c:f>
              <c:strCache>
                <c:ptCount val="1"/>
                <c:pt idx="0">
                  <c:v>Autre ascendant</c:v>
                </c:pt>
              </c:strCache>
            </c:strRef>
          </c:tx>
          <c:spPr>
            <a:solidFill>
              <a:schemeClr val="accent3"/>
            </a:solidFill>
            <a:ln>
              <a:noFill/>
            </a:ln>
            <a:effectLst/>
          </c:spPr>
          <c:invertIfNegative val="0"/>
          <c:cat>
            <c:strRef>
              <c:f>[2]Feuil17!$A$7:$A$8</c:f>
              <c:strCache>
                <c:ptCount val="2"/>
                <c:pt idx="0">
                  <c:v>Violences sexuelles</c:v>
                </c:pt>
                <c:pt idx="1">
                  <c:v>Violences physiques</c:v>
                </c:pt>
              </c:strCache>
            </c:strRef>
          </c:cat>
          <c:val>
            <c:numRef>
              <c:f>[2]Feuil17!$D$7:$D$8</c:f>
              <c:numCache>
                <c:formatCode>General</c:formatCode>
                <c:ptCount val="2"/>
                <c:pt idx="0">
                  <c:v>19.380320054477355</c:v>
                </c:pt>
                <c:pt idx="1">
                  <c:v>2.4470225821677887</c:v>
                </c:pt>
              </c:numCache>
            </c:numRef>
          </c:val>
        </c:ser>
        <c:ser>
          <c:idx val="3"/>
          <c:order val="3"/>
          <c:tx>
            <c:strRef>
              <c:f>[2]Feuil17!$E$6</c:f>
              <c:strCache>
                <c:ptCount val="1"/>
                <c:pt idx="0">
                  <c:v>Fratrie</c:v>
                </c:pt>
              </c:strCache>
            </c:strRef>
          </c:tx>
          <c:spPr>
            <a:solidFill>
              <a:schemeClr val="accent4"/>
            </a:solidFill>
            <a:ln>
              <a:noFill/>
            </a:ln>
            <a:effectLst/>
          </c:spPr>
          <c:invertIfNegative val="0"/>
          <c:cat>
            <c:strRef>
              <c:f>[2]Feuil17!$A$7:$A$8</c:f>
              <c:strCache>
                <c:ptCount val="2"/>
                <c:pt idx="0">
                  <c:v>Violences sexuelles</c:v>
                </c:pt>
                <c:pt idx="1">
                  <c:v>Violences physiques</c:v>
                </c:pt>
              </c:strCache>
            </c:strRef>
          </c:cat>
          <c:val>
            <c:numRef>
              <c:f>[2]Feuil17!$E$7:$E$8</c:f>
              <c:numCache>
                <c:formatCode>General</c:formatCode>
                <c:ptCount val="2"/>
                <c:pt idx="0">
                  <c:v>15.975485188968335</c:v>
                </c:pt>
                <c:pt idx="1">
                  <c:v>6.4516930415124341</c:v>
                </c:pt>
              </c:numCache>
            </c:numRef>
          </c:val>
        </c:ser>
        <c:ser>
          <c:idx val="4"/>
          <c:order val="4"/>
          <c:tx>
            <c:strRef>
              <c:f>[2]Feuil17!$F$6</c:f>
              <c:strCache>
                <c:ptCount val="1"/>
                <c:pt idx="0">
                  <c:v>Descendant</c:v>
                </c:pt>
              </c:strCache>
            </c:strRef>
          </c:tx>
          <c:spPr>
            <a:solidFill>
              <a:schemeClr val="accent5"/>
            </a:solidFill>
            <a:ln>
              <a:noFill/>
            </a:ln>
            <a:effectLst/>
          </c:spPr>
          <c:invertIfNegative val="0"/>
          <c:cat>
            <c:strRef>
              <c:f>[2]Feuil17!$A$7:$A$8</c:f>
              <c:strCache>
                <c:ptCount val="2"/>
                <c:pt idx="0">
                  <c:v>Violences sexuelles</c:v>
                </c:pt>
                <c:pt idx="1">
                  <c:v>Violences physiques</c:v>
                </c:pt>
              </c:strCache>
            </c:strRef>
          </c:cat>
          <c:val>
            <c:numRef>
              <c:f>[2]Feuil17!$F$7:$F$8</c:f>
              <c:numCache>
                <c:formatCode>General</c:formatCode>
                <c:ptCount val="2"/>
                <c:pt idx="0">
                  <c:v>5.4749744637385085</c:v>
                </c:pt>
                <c:pt idx="1">
                  <c:v>20.033289444265023</c:v>
                </c:pt>
              </c:numCache>
            </c:numRef>
          </c:val>
        </c:ser>
        <c:dLbls>
          <c:showLegendKey val="0"/>
          <c:showVal val="0"/>
          <c:showCatName val="0"/>
          <c:showSerName val="0"/>
          <c:showPercent val="0"/>
          <c:showBubbleSize val="0"/>
        </c:dLbls>
        <c:gapWidth val="150"/>
        <c:overlap val="100"/>
        <c:axId val="-296322240"/>
        <c:axId val="-296302112"/>
      </c:barChart>
      <c:catAx>
        <c:axId val="-296322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02112"/>
        <c:crosses val="autoZero"/>
        <c:auto val="1"/>
        <c:lblAlgn val="ctr"/>
        <c:lblOffset val="100"/>
        <c:noMultiLvlLbl val="0"/>
      </c:catAx>
      <c:valAx>
        <c:axId val="-296302112"/>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2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'[3]Figure 9'!$B$4</c:f>
              <c:strCache>
                <c:ptCount val="1"/>
                <c:pt idx="0">
                  <c:v>Parent</c:v>
                </c:pt>
              </c:strCache>
            </c:strRef>
          </c:tx>
          <c:spPr>
            <a:solidFill>
              <a:schemeClr val="accent1"/>
            </a:solidFill>
            <a:ln>
              <a:noFill/>
            </a:ln>
            <a:effectLst/>
          </c:spPr>
          <c:invertIfNegative val="0"/>
          <c:cat>
            <c:strRef>
              <c:f>'[3]Figure 9'!$A$5:$A$10</c:f>
              <c:strCache>
                <c:ptCount val="6"/>
                <c:pt idx="0">
                  <c:v>Moins de 10 ans</c:v>
                </c:pt>
                <c:pt idx="1">
                  <c:v>De 10 à 14 ans</c:v>
                </c:pt>
                <c:pt idx="2">
                  <c:v>De 15 à 24 ans</c:v>
                </c:pt>
                <c:pt idx="3">
                  <c:v>De 25 à 44 ans</c:v>
                </c:pt>
                <c:pt idx="4">
                  <c:v>De 45 ans à 64 ans</c:v>
                </c:pt>
                <c:pt idx="5">
                  <c:v>65 ans et +</c:v>
                </c:pt>
              </c:strCache>
            </c:strRef>
          </c:cat>
          <c:val>
            <c:numRef>
              <c:f>'[3]Figure 9'!$B$5:$B$10</c:f>
              <c:numCache>
                <c:formatCode>General</c:formatCode>
                <c:ptCount val="6"/>
                <c:pt idx="0">
                  <c:v>80.334054713944852</c:v>
                </c:pt>
                <c:pt idx="1">
                  <c:v>74.627791563275437</c:v>
                </c:pt>
                <c:pt idx="2">
                  <c:v>64.723661485319511</c:v>
                </c:pt>
                <c:pt idx="3">
                  <c:v>15.916456607850199</c:v>
                </c:pt>
                <c:pt idx="4">
                  <c:v>4.5855379188712515</c:v>
                </c:pt>
                <c:pt idx="5">
                  <c:v>2.6942074539739558</c:v>
                </c:pt>
              </c:numCache>
            </c:numRef>
          </c:val>
        </c:ser>
        <c:ser>
          <c:idx val="1"/>
          <c:order val="1"/>
          <c:tx>
            <c:strRef>
              <c:f>'[3]Figure 9'!$C$4</c:f>
              <c:strCache>
                <c:ptCount val="1"/>
                <c:pt idx="0">
                  <c:v>Beau-Parent</c:v>
                </c:pt>
              </c:strCache>
            </c:strRef>
          </c:tx>
          <c:spPr>
            <a:solidFill>
              <a:schemeClr val="accent2"/>
            </a:solidFill>
            <a:ln>
              <a:noFill/>
            </a:ln>
            <a:effectLst/>
          </c:spPr>
          <c:invertIfNegative val="0"/>
          <c:cat>
            <c:strRef>
              <c:f>'[3]Figure 9'!$A$5:$A$10</c:f>
              <c:strCache>
                <c:ptCount val="6"/>
                <c:pt idx="0">
                  <c:v>Moins de 10 ans</c:v>
                </c:pt>
                <c:pt idx="1">
                  <c:v>De 10 à 14 ans</c:v>
                </c:pt>
                <c:pt idx="2">
                  <c:v>De 15 à 24 ans</c:v>
                </c:pt>
                <c:pt idx="3">
                  <c:v>De 25 à 44 ans</c:v>
                </c:pt>
                <c:pt idx="4">
                  <c:v>De 45 ans à 64 ans</c:v>
                </c:pt>
                <c:pt idx="5">
                  <c:v>65 ans et +</c:v>
                </c:pt>
              </c:strCache>
            </c:strRef>
          </c:cat>
          <c:val>
            <c:numRef>
              <c:f>'[3]Figure 9'!$C$5:$C$10</c:f>
              <c:numCache>
                <c:formatCode>General</c:formatCode>
                <c:ptCount val="6"/>
                <c:pt idx="0">
                  <c:v>13.112479884579104</c:v>
                </c:pt>
                <c:pt idx="1">
                  <c:v>15.297766749379651</c:v>
                </c:pt>
                <c:pt idx="2">
                  <c:v>13.687392055267702</c:v>
                </c:pt>
                <c:pt idx="3">
                  <c:v>4.6453006841915734</c:v>
                </c:pt>
                <c:pt idx="4">
                  <c:v>0.83774250440917108</c:v>
                </c:pt>
                <c:pt idx="5">
                  <c:v>0.44903457566232602</c:v>
                </c:pt>
              </c:numCache>
            </c:numRef>
          </c:val>
        </c:ser>
        <c:ser>
          <c:idx val="2"/>
          <c:order val="2"/>
          <c:tx>
            <c:strRef>
              <c:f>'[3]Figure 9'!$D$4</c:f>
              <c:strCache>
                <c:ptCount val="1"/>
                <c:pt idx="0">
                  <c:v>Autre ascendant</c:v>
                </c:pt>
              </c:strCache>
            </c:strRef>
          </c:tx>
          <c:spPr>
            <a:solidFill>
              <a:schemeClr val="accent3"/>
            </a:solidFill>
            <a:ln>
              <a:noFill/>
            </a:ln>
            <a:effectLst/>
          </c:spPr>
          <c:invertIfNegative val="0"/>
          <c:cat>
            <c:strRef>
              <c:f>'[3]Figure 9'!$A$5:$A$10</c:f>
              <c:strCache>
                <c:ptCount val="6"/>
                <c:pt idx="0">
                  <c:v>Moins de 10 ans</c:v>
                </c:pt>
                <c:pt idx="1">
                  <c:v>De 10 à 14 ans</c:v>
                </c:pt>
                <c:pt idx="2">
                  <c:v>De 15 à 24 ans</c:v>
                </c:pt>
                <c:pt idx="3">
                  <c:v>De 25 à 44 ans</c:v>
                </c:pt>
                <c:pt idx="4">
                  <c:v>De 45 ans à 64 ans</c:v>
                </c:pt>
                <c:pt idx="5">
                  <c:v>65 ans et +</c:v>
                </c:pt>
              </c:strCache>
            </c:strRef>
          </c:cat>
          <c:val>
            <c:numRef>
              <c:f>'[3]Figure 9'!$D$5:$D$10</c:f>
              <c:numCache>
                <c:formatCode>General</c:formatCode>
                <c:ptCount val="6"/>
                <c:pt idx="0">
                  <c:v>2.6247156095666169</c:v>
                </c:pt>
                <c:pt idx="1">
                  <c:v>2.5434243176178661</c:v>
                </c:pt>
                <c:pt idx="2">
                  <c:v>3.7996545768566494</c:v>
                </c:pt>
                <c:pt idx="3">
                  <c:v>3.4929780338494782</c:v>
                </c:pt>
                <c:pt idx="4">
                  <c:v>0.61728395061728392</c:v>
                </c:pt>
                <c:pt idx="5">
                  <c:v>0.26942074539739563</c:v>
                </c:pt>
              </c:numCache>
            </c:numRef>
          </c:val>
        </c:ser>
        <c:ser>
          <c:idx val="3"/>
          <c:order val="3"/>
          <c:tx>
            <c:strRef>
              <c:f>'[3]Figure 9'!$E$4</c:f>
              <c:strCache>
                <c:ptCount val="1"/>
                <c:pt idx="0">
                  <c:v>Fratrie</c:v>
                </c:pt>
              </c:strCache>
            </c:strRef>
          </c:tx>
          <c:spPr>
            <a:solidFill>
              <a:schemeClr val="accent4"/>
            </a:solidFill>
            <a:ln>
              <a:noFill/>
            </a:ln>
            <a:effectLst/>
          </c:spPr>
          <c:invertIfNegative val="0"/>
          <c:cat>
            <c:strRef>
              <c:f>'[3]Figure 9'!$A$5:$A$10</c:f>
              <c:strCache>
                <c:ptCount val="6"/>
                <c:pt idx="0">
                  <c:v>Moins de 10 ans</c:v>
                </c:pt>
                <c:pt idx="1">
                  <c:v>De 10 à 14 ans</c:v>
                </c:pt>
                <c:pt idx="2">
                  <c:v>De 15 à 24 ans</c:v>
                </c:pt>
                <c:pt idx="3">
                  <c:v>De 25 à 44 ans</c:v>
                </c:pt>
                <c:pt idx="4">
                  <c:v>De 45 ans à 64 ans</c:v>
                </c:pt>
                <c:pt idx="5">
                  <c:v>65 ans et +</c:v>
                </c:pt>
              </c:strCache>
            </c:strRef>
          </c:cat>
          <c:val>
            <c:numRef>
              <c:f>'[3]Figure 9'!$E$5:$E$10</c:f>
              <c:numCache>
                <c:formatCode>General</c:formatCode>
                <c:ptCount val="6"/>
                <c:pt idx="0">
                  <c:v>1.6314299983352754</c:v>
                </c:pt>
                <c:pt idx="1">
                  <c:v>4.6898263027295286</c:v>
                </c:pt>
                <c:pt idx="2">
                  <c:v>13.773747841105354</c:v>
                </c:pt>
                <c:pt idx="3">
                  <c:v>25.495138638818872</c:v>
                </c:pt>
                <c:pt idx="4">
                  <c:v>10.78042328042328</c:v>
                </c:pt>
                <c:pt idx="5">
                  <c:v>4.0413111809609337</c:v>
                </c:pt>
              </c:numCache>
            </c:numRef>
          </c:val>
        </c:ser>
        <c:ser>
          <c:idx val="4"/>
          <c:order val="4"/>
          <c:tx>
            <c:strRef>
              <c:f>'[3]Figure 9'!$F$4</c:f>
              <c:strCache>
                <c:ptCount val="1"/>
                <c:pt idx="0">
                  <c:v>Descendant</c:v>
                </c:pt>
              </c:strCache>
            </c:strRef>
          </c:tx>
          <c:spPr>
            <a:solidFill>
              <a:schemeClr val="accent5"/>
            </a:solidFill>
            <a:ln>
              <a:noFill/>
            </a:ln>
            <a:effectLst/>
          </c:spPr>
          <c:invertIfNegative val="0"/>
          <c:cat>
            <c:strRef>
              <c:f>'[3]Figure 9'!$A$5:$A$10</c:f>
              <c:strCache>
                <c:ptCount val="6"/>
                <c:pt idx="0">
                  <c:v>Moins de 10 ans</c:v>
                </c:pt>
                <c:pt idx="1">
                  <c:v>De 10 à 14 ans</c:v>
                </c:pt>
                <c:pt idx="2">
                  <c:v>De 15 à 24 ans</c:v>
                </c:pt>
                <c:pt idx="3">
                  <c:v>De 25 à 44 ans</c:v>
                </c:pt>
                <c:pt idx="4">
                  <c:v>De 45 ans à 64 ans</c:v>
                </c:pt>
                <c:pt idx="5">
                  <c:v>65 ans et +</c:v>
                </c:pt>
              </c:strCache>
            </c:strRef>
          </c:cat>
          <c:val>
            <c:numRef>
              <c:f>'[3]Figure 9'!$F$5:$F$10</c:f>
              <c:numCache>
                <c:formatCode>General</c:formatCode>
                <c:ptCount val="6"/>
                <c:pt idx="0">
                  <c:v>2.2973197935741636</c:v>
                </c:pt>
                <c:pt idx="1">
                  <c:v>2.8411910669975184</c:v>
                </c:pt>
                <c:pt idx="2">
                  <c:v>4.0155440414507773</c:v>
                </c:pt>
                <c:pt idx="3">
                  <c:v>50.450126035289877</c:v>
                </c:pt>
                <c:pt idx="4">
                  <c:v>83.179012345679013</c:v>
                </c:pt>
                <c:pt idx="5">
                  <c:v>92.546026044005387</c:v>
                </c:pt>
              </c:numCache>
            </c:numRef>
          </c:val>
        </c:ser>
        <c:dLbls>
          <c:showLegendKey val="0"/>
          <c:showVal val="0"/>
          <c:showCatName val="0"/>
          <c:showSerName val="0"/>
          <c:showPercent val="0"/>
          <c:showBubbleSize val="0"/>
        </c:dLbls>
        <c:gapWidth val="150"/>
        <c:overlap val="100"/>
        <c:axId val="-296298848"/>
        <c:axId val="-296320064"/>
      </c:barChart>
      <c:catAx>
        <c:axId val="-296298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320064"/>
        <c:crosses val="autoZero"/>
        <c:auto val="1"/>
        <c:lblAlgn val="ctr"/>
        <c:lblOffset val="100"/>
        <c:noMultiLvlLbl val="0"/>
      </c:catAx>
      <c:valAx>
        <c:axId val="-296320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96298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emf"/></Relationships>
</file>

<file path=xl/drawings/_rels/drawing1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6</xdr:col>
      <xdr:colOff>133350</xdr:colOff>
      <xdr:row>27</xdr:row>
      <xdr:rowOff>14289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0</xdr:colOff>
      <xdr:row>22</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0</xdr:colOff>
      <xdr:row>22</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14</xdr:row>
      <xdr:rowOff>176212</xdr:rowOff>
    </xdr:from>
    <xdr:to>
      <xdr:col>4</xdr:col>
      <xdr:colOff>171450</xdr:colOff>
      <xdr:row>29</xdr:row>
      <xdr:rowOff>104776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426720</xdr:colOff>
      <xdr:row>29</xdr:row>
      <xdr:rowOff>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5760720" cy="5143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12589</xdr:colOff>
      <xdr:row>13</xdr:row>
      <xdr:rowOff>9310</xdr:rowOff>
    </xdr:to>
    <xdr:pic>
      <xdr:nvPicPr>
        <xdr:cNvPr id="3" name="Image 2"/>
        <xdr:cNvPicPr>
          <a:picLocks noChangeAspect="1"/>
        </xdr:cNvPicPr>
      </xdr:nvPicPr>
      <xdr:blipFill>
        <a:blip xmlns:r="http://schemas.openxmlformats.org/officeDocument/2006/relationships" r:embed="rId1"/>
        <a:stretch>
          <a:fillRect/>
        </a:stretch>
      </xdr:blipFill>
      <xdr:spPr>
        <a:xfrm>
          <a:off x="0" y="571500"/>
          <a:ext cx="4584589" cy="191431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427219</xdr:colOff>
      <xdr:row>29</xdr:row>
      <xdr:rowOff>1970</xdr:rowOff>
    </xdr:to>
    <xdr:pic>
      <xdr:nvPicPr>
        <xdr:cNvPr id="3" name="Image 2"/>
        <xdr:cNvPicPr>
          <a:picLocks noChangeAspect="1"/>
        </xdr:cNvPicPr>
      </xdr:nvPicPr>
      <xdr:blipFill>
        <a:blip xmlns:r="http://schemas.openxmlformats.org/officeDocument/2006/relationships" r:embed="rId1"/>
        <a:stretch>
          <a:fillRect/>
        </a:stretch>
      </xdr:blipFill>
      <xdr:spPr>
        <a:xfrm>
          <a:off x="0" y="381000"/>
          <a:ext cx="5761219" cy="51454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381000</xdr:colOff>
      <xdr:row>8</xdr:row>
      <xdr:rowOff>142875</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4953000" cy="12858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13</xdr:row>
      <xdr:rowOff>47625</xdr:rowOff>
    </xdr:from>
    <xdr:to>
      <xdr:col>6</xdr:col>
      <xdr:colOff>0</xdr:colOff>
      <xdr:row>27</xdr:row>
      <xdr:rowOff>123825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13</xdr:row>
      <xdr:rowOff>57150</xdr:rowOff>
    </xdr:from>
    <xdr:to>
      <xdr:col>12</xdr:col>
      <xdr:colOff>0</xdr:colOff>
      <xdr:row>27</xdr:row>
      <xdr:rowOff>133350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114300</xdr:colOff>
      <xdr:row>15</xdr:row>
      <xdr:rowOff>28575</xdr:rowOff>
    </xdr:from>
    <xdr:to>
      <xdr:col>6</xdr:col>
      <xdr:colOff>114300</xdr:colOff>
      <xdr:row>29</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15</xdr:row>
      <xdr:rowOff>0</xdr:rowOff>
    </xdr:from>
    <xdr:to>
      <xdr:col>13</xdr:col>
      <xdr:colOff>0</xdr:colOff>
      <xdr:row>29</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723900</xdr:colOff>
      <xdr:row>7</xdr:row>
      <xdr:rowOff>100012</xdr:rowOff>
    </xdr:from>
    <xdr:to>
      <xdr:col>8</xdr:col>
      <xdr:colOff>514350</xdr:colOff>
      <xdr:row>25</xdr:row>
      <xdr:rowOff>171450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9</xdr:row>
      <xdr:rowOff>147637</xdr:rowOff>
    </xdr:from>
    <xdr:to>
      <xdr:col>4</xdr:col>
      <xdr:colOff>1009650</xdr:colOff>
      <xdr:row>26</xdr:row>
      <xdr:rowOff>123825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714375</xdr:colOff>
      <xdr:row>20</xdr:row>
      <xdr:rowOff>14289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3</xdr:row>
      <xdr:rowOff>0</xdr:rowOff>
    </xdr:from>
    <xdr:to>
      <xdr:col>8</xdr:col>
      <xdr:colOff>419100</xdr:colOff>
      <xdr:row>19</xdr:row>
      <xdr:rowOff>166688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7</xdr:row>
      <xdr:rowOff>119062</xdr:rowOff>
    </xdr:from>
    <xdr:to>
      <xdr:col>8</xdr:col>
      <xdr:colOff>190500</xdr:colOff>
      <xdr:row>30</xdr:row>
      <xdr:rowOff>19050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761999</xdr:colOff>
      <xdr:row>14</xdr:row>
      <xdr:rowOff>128586</xdr:rowOff>
    </xdr:from>
    <xdr:to>
      <xdr:col>10</xdr:col>
      <xdr:colOff>47625</xdr:colOff>
      <xdr:row>31</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80962</xdr:rowOff>
    </xdr:from>
    <xdr:to>
      <xdr:col>6</xdr:col>
      <xdr:colOff>552450</xdr:colOff>
      <xdr:row>28</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0</xdr:rowOff>
    </xdr:from>
    <xdr:to>
      <xdr:col>6</xdr:col>
      <xdr:colOff>752475</xdr:colOff>
      <xdr:row>20</xdr:row>
      <xdr:rowOff>52388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12589</xdr:colOff>
      <xdr:row>25</xdr:row>
      <xdr:rowOff>88631</xdr:rowOff>
    </xdr:to>
    <xdr:pic>
      <xdr:nvPicPr>
        <xdr:cNvPr id="5" name="Image 4"/>
        <xdr:cNvPicPr>
          <a:picLocks noChangeAspect="1"/>
        </xdr:cNvPicPr>
      </xdr:nvPicPr>
      <xdr:blipFill>
        <a:blip xmlns:r="http://schemas.openxmlformats.org/officeDocument/2006/relationships" r:embed="rId1"/>
        <a:stretch>
          <a:fillRect/>
        </a:stretch>
      </xdr:blipFill>
      <xdr:spPr>
        <a:xfrm>
          <a:off x="0" y="2095500"/>
          <a:ext cx="4584589" cy="2755631"/>
        </a:xfrm>
        <a:prstGeom prst="rect">
          <a:avLst/>
        </a:prstGeom>
      </xdr:spPr>
    </xdr:pic>
    <xdr:clientData/>
  </xdr:twoCellAnchor>
  <xdr:twoCellAnchor>
    <xdr:from>
      <xdr:col>0</xdr:col>
      <xdr:colOff>85725</xdr:colOff>
      <xdr:row>10</xdr:row>
      <xdr:rowOff>176212</xdr:rowOff>
    </xdr:from>
    <xdr:to>
      <xdr:col>6</xdr:col>
      <xdr:colOff>85725</xdr:colOff>
      <xdr:row>25</xdr:row>
      <xdr:rowOff>61912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xdr:row>
      <xdr:rowOff>0</xdr:rowOff>
    </xdr:from>
    <xdr:to>
      <xdr:col>6</xdr:col>
      <xdr:colOff>0</xdr:colOff>
      <xdr:row>21</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200340\Desktop\Etude%20violences%20physiques%20et%20sexuelles%20IF\anciennet&#233;%20des%20fa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30200340\Desktop\Etude%20violences%20physiques%20et%20sexuelles%20IF\lien_victime_M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30200340\Desktop\Etude%20violences%20physiques%20et%20sexuelles%20IF\derni&#232;re%20version%20word\Nouvelles%20versions\Figures_IA_VIF_b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30200340\Desktop\Etude%20violences%20physiques%20et%20sexuelles%20IF\premiers%20r&#233;sultats%20(Enregistr&#233;%20automatiquemen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30200340\Desktop\Etude%20violences%20physiques%20et%20sexuelles%20IF\derni&#232;re%20version%20word\Nouvelles%20versions\TUU_VI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31">
          <cell r="C31" t="str">
            <v>Violences physiques ensemble</v>
          </cell>
          <cell r="D31" t="str">
            <v>Violences sexuelles ensemble</v>
          </cell>
          <cell r="E31" t="str">
            <v>Violences physiques année N</v>
          </cell>
          <cell r="F31" t="str">
            <v>Violences sexuelles année N</v>
          </cell>
        </row>
        <row r="32">
          <cell r="B32">
            <v>2016</v>
          </cell>
          <cell r="C32">
            <v>100</v>
          </cell>
          <cell r="D32">
            <v>100</v>
          </cell>
          <cell r="E32">
            <v>100</v>
          </cell>
          <cell r="F32">
            <v>100</v>
          </cell>
        </row>
        <row r="33">
          <cell r="B33">
            <v>2017</v>
          </cell>
          <cell r="C33">
            <v>109.86915217780964</v>
          </cell>
          <cell r="D33">
            <v>109.63592511772137</v>
          </cell>
          <cell r="E33">
            <v>107.29186976018717</v>
          </cell>
          <cell r="F33">
            <v>106.67420814479638</v>
          </cell>
        </row>
        <row r="34">
          <cell r="B34">
            <v>2018</v>
          </cell>
          <cell r="C34">
            <v>123.67807850869332</v>
          </cell>
          <cell r="D34">
            <v>124.47456069828873</v>
          </cell>
          <cell r="E34">
            <v>118.0542015987522</v>
          </cell>
          <cell r="F34">
            <v>115.15837104072398</v>
          </cell>
        </row>
        <row r="35">
          <cell r="B35">
            <v>2019</v>
          </cell>
          <cell r="C35">
            <v>129.26496393059074</v>
          </cell>
          <cell r="D35">
            <v>139.84150683358217</v>
          </cell>
          <cell r="E35">
            <v>129.26496393059074</v>
          </cell>
          <cell r="F35">
            <v>127.22473604826546</v>
          </cell>
        </row>
        <row r="36">
          <cell r="B36">
            <v>2020</v>
          </cell>
          <cell r="C36">
            <v>150.64348449542928</v>
          </cell>
          <cell r="D36">
            <v>149.40852187894797</v>
          </cell>
          <cell r="E36">
            <v>133.93936439851822</v>
          </cell>
          <cell r="F36">
            <v>129.60030165912519</v>
          </cell>
        </row>
        <row r="37">
          <cell r="B37">
            <v>2021</v>
          </cell>
          <cell r="C37">
            <v>170.7115970604051</v>
          </cell>
          <cell r="D37">
            <v>187.94073733777421</v>
          </cell>
          <cell r="E37">
            <v>143.55137453694678</v>
          </cell>
          <cell r="F37">
            <v>137.66968325791856</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14"/>
      <sheetName val="Feuil15"/>
      <sheetName val="Feuil16"/>
      <sheetName val="Feuil18"/>
      <sheetName val="Feuil17"/>
      <sheetName val="Feuil3"/>
      <sheetName val="Feuil4"/>
      <sheetName val="Feuil8"/>
      <sheetName val="Feuil9"/>
      <sheetName val="Feuil5"/>
      <sheetName val="Feuil6"/>
      <sheetName val="Feuil7"/>
      <sheetName val="Feuil10"/>
      <sheetName val="Feuil11"/>
      <sheetName val="Feuil12"/>
      <sheetName val="Feuil13"/>
    </sheetNames>
    <sheetDataSet>
      <sheetData sheetId="0"/>
      <sheetData sheetId="1"/>
      <sheetData sheetId="2"/>
      <sheetData sheetId="3"/>
      <sheetData sheetId="4">
        <row r="2">
          <cell r="J2" t="str">
            <v>Parent</v>
          </cell>
          <cell r="K2" t="str">
            <v>Beau-Parent</v>
          </cell>
          <cell r="L2" t="str">
            <v>Autre ascendant</v>
          </cell>
          <cell r="M2" t="str">
            <v>Fratrie</v>
          </cell>
          <cell r="N2" t="str">
            <v>Descendant</v>
          </cell>
        </row>
        <row r="3">
          <cell r="I3" t="str">
            <v>Moins de 10 ans</v>
          </cell>
          <cell r="J3">
            <v>38.605688789737869</v>
          </cell>
          <cell r="K3">
            <v>18.795315114333519</v>
          </cell>
          <cell r="L3">
            <v>20.379252649191297</v>
          </cell>
          <cell r="M3">
            <v>18.226436140546571</v>
          </cell>
          <cell r="N3">
            <v>3.9933073061907418</v>
          </cell>
        </row>
        <row r="4">
          <cell r="I4" t="str">
            <v>De 10 à 14 ans</v>
          </cell>
          <cell r="J4">
            <v>27.772349780166095</v>
          </cell>
          <cell r="K4">
            <v>34.513922813873961</v>
          </cell>
          <cell r="L4">
            <v>17.928676111382511</v>
          </cell>
          <cell r="M4">
            <v>13.727405959941377</v>
          </cell>
          <cell r="N4">
            <v>6.057645334636053</v>
          </cell>
        </row>
        <row r="5">
          <cell r="I5" t="str">
            <v>15 ans et plus</v>
          </cell>
          <cell r="J5">
            <v>27.121771217712176</v>
          </cell>
          <cell r="K5">
            <v>33.948339483394832</v>
          </cell>
          <cell r="L5">
            <v>17.52767527675277</v>
          </cell>
          <cell r="M5">
            <v>9.2250922509225095</v>
          </cell>
          <cell r="N5">
            <v>12.177121771217712</v>
          </cell>
        </row>
      </sheetData>
      <sheetData sheetId="5"/>
      <sheetData sheetId="6">
        <row r="6">
          <cell r="B6" t="str">
            <v>Parent</v>
          </cell>
          <cell r="C6" t="str">
            <v>Beau-Parent</v>
          </cell>
          <cell r="D6" t="str">
            <v>Autre ascendant</v>
          </cell>
          <cell r="E6" t="str">
            <v>Fratrie</v>
          </cell>
          <cell r="F6" t="str">
            <v>Descendant</v>
          </cell>
        </row>
        <row r="7">
          <cell r="A7" t="str">
            <v>Violences sexuelles</v>
          </cell>
          <cell r="B7">
            <v>34.31392577459993</v>
          </cell>
          <cell r="C7">
            <v>24.855294518215867</v>
          </cell>
          <cell r="D7">
            <v>19.380320054477355</v>
          </cell>
          <cell r="E7">
            <v>15.975485188968335</v>
          </cell>
          <cell r="F7">
            <v>5.4749744637385085</v>
          </cell>
        </row>
        <row r="8">
          <cell r="A8" t="str">
            <v>Violences physiques</v>
          </cell>
          <cell r="B8">
            <v>60.119742627878672</v>
          </cell>
          <cell r="C8">
            <v>10.948252304176085</v>
          </cell>
          <cell r="D8">
            <v>2.4470225821677887</v>
          </cell>
          <cell r="E8">
            <v>6.4516930415124341</v>
          </cell>
          <cell r="F8">
            <v>20.033289444265023</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sheetName val="Figure 3"/>
      <sheetName val="Figure 4"/>
      <sheetName val="Figure 3 et 4"/>
      <sheetName val="Figure 5"/>
      <sheetName val="Figure 6"/>
      <sheetName val="Figure 7 "/>
      <sheetName val="Figure 8"/>
      <sheetName val="Figure 9"/>
      <sheetName val="Figure 10"/>
      <sheetName val="Figure 11"/>
      <sheetName val="Figure 12"/>
      <sheetName val="Figure 13"/>
      <sheetName val="Figure 14"/>
      <sheetName val="Figure 1 complémentaire"/>
      <sheetName val="Figure 15 carte"/>
      <sheetName val="Figure 2 complémentaire"/>
      <sheetName val="Figure 16 "/>
      <sheetName val="Figure 17"/>
      <sheetName val="Figure 18"/>
      <sheetName val="Figure 19"/>
      <sheetName val="Figure 3 complémentaire"/>
    </sheetNames>
    <sheetDataSet>
      <sheetData sheetId="0"/>
      <sheetData sheetId="1"/>
      <sheetData sheetId="2"/>
      <sheetData sheetId="3"/>
      <sheetData sheetId="4"/>
      <sheetData sheetId="5"/>
      <sheetData sheetId="6"/>
      <sheetData sheetId="7"/>
      <sheetData sheetId="8"/>
      <sheetData sheetId="9">
        <row r="4">
          <cell r="B4" t="str">
            <v>Parent</v>
          </cell>
          <cell r="C4" t="str">
            <v>Beau-Parent</v>
          </cell>
          <cell r="D4" t="str">
            <v>Autre ascendant</v>
          </cell>
          <cell r="E4" t="str">
            <v>Fratrie</v>
          </cell>
          <cell r="F4" t="str">
            <v>Descendant</v>
          </cell>
        </row>
        <row r="5">
          <cell r="A5" t="str">
            <v>Moins de 10 ans</v>
          </cell>
          <cell r="B5">
            <v>80.334054713944852</v>
          </cell>
          <cell r="C5">
            <v>13.112479884579104</v>
          </cell>
          <cell r="D5">
            <v>2.6247156095666169</v>
          </cell>
          <cell r="E5">
            <v>1.6314299983352754</v>
          </cell>
          <cell r="F5">
            <v>2.2973197935741636</v>
          </cell>
        </row>
        <row r="6">
          <cell r="A6" t="str">
            <v>De 10 à 14 ans</v>
          </cell>
          <cell r="B6">
            <v>74.627791563275437</v>
          </cell>
          <cell r="C6">
            <v>15.297766749379651</v>
          </cell>
          <cell r="D6">
            <v>2.5434243176178661</v>
          </cell>
          <cell r="E6">
            <v>4.6898263027295286</v>
          </cell>
          <cell r="F6">
            <v>2.8411910669975184</v>
          </cell>
        </row>
        <row r="7">
          <cell r="A7" t="str">
            <v>De 15 à 24 ans</v>
          </cell>
          <cell r="B7">
            <v>64.723661485319511</v>
          </cell>
          <cell r="C7">
            <v>13.687392055267702</v>
          </cell>
          <cell r="D7">
            <v>3.7996545768566494</v>
          </cell>
          <cell r="E7">
            <v>13.773747841105354</v>
          </cell>
          <cell r="F7">
            <v>4.0155440414507773</v>
          </cell>
        </row>
        <row r="8">
          <cell r="A8" t="str">
            <v>De 25 à 44 ans</v>
          </cell>
          <cell r="B8">
            <v>15.916456607850199</v>
          </cell>
          <cell r="C8">
            <v>4.6453006841915734</v>
          </cell>
          <cell r="D8">
            <v>3.4929780338494782</v>
          </cell>
          <cell r="E8">
            <v>25.495138638818872</v>
          </cell>
          <cell r="F8">
            <v>50.450126035289877</v>
          </cell>
        </row>
        <row r="9">
          <cell r="A9" t="str">
            <v>De 45 ans à 64 ans</v>
          </cell>
          <cell r="B9">
            <v>4.5855379188712515</v>
          </cell>
          <cell r="C9">
            <v>0.83774250440917108</v>
          </cell>
          <cell r="D9">
            <v>0.61728395061728392</v>
          </cell>
          <cell r="E9">
            <v>10.78042328042328</v>
          </cell>
          <cell r="F9">
            <v>83.179012345679013</v>
          </cell>
        </row>
        <row r="10">
          <cell r="A10" t="str">
            <v>65 ans et +</v>
          </cell>
          <cell r="B10">
            <v>2.6942074539739558</v>
          </cell>
          <cell r="C10">
            <v>0.44903457566232602</v>
          </cell>
          <cell r="D10">
            <v>0.26942074539739563</v>
          </cell>
          <cell r="E10">
            <v>4.0413111809609337</v>
          </cell>
          <cell r="F10">
            <v>92.546026044005387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times phys"/>
      <sheetName val="croisement nfixnatinf 16-21"/>
      <sheetName val="Mec phys"/>
      <sheetName val="sexe_age vio phys 16-21"/>
      <sheetName val="âge sexe 2021"/>
      <sheetName val="vio phys 2019"/>
      <sheetName val="vio phys 2020"/>
      <sheetName val="vio phys 2021"/>
      <sheetName val="vio phys 21 formats"/>
      <sheetName val="tableau intro"/>
      <sheetName val="Tableau suite"/>
      <sheetName val="Feuil28"/>
      <sheetName val="Feuil9"/>
      <sheetName val="Feuil7"/>
      <sheetName val="vio phys sans itt"/>
      <sheetName val="VIC"/>
      <sheetName val="MEC"/>
      <sheetName val="Feuil37"/>
      <sheetName val="maj min vio phys sans itt"/>
      <sheetName val="mutilation"/>
      <sheetName val="ITT &gt; 8 jours"/>
      <sheetName val="maj min vio phys avec itt"/>
      <sheetName val="Feuil34"/>
      <sheetName val="negligences"/>
      <sheetName val="maj min negligences"/>
      <sheetName val="sur ascendant"/>
      <sheetName val="nationalité"/>
      <sheetName val="lieux viole phys 21"/>
      <sheetName val="lieux viole P et S 21"/>
      <sheetName val="délais plainte VP"/>
      <sheetName val="violences sex IF"/>
      <sheetName val="evoltion par annee ITT"/>
      <sheetName val="sexe âge violences sex"/>
      <sheetName val="Feuil35"/>
      <sheetName val="Feuil10"/>
      <sheetName val="Graphique population"/>
      <sheetName val="Feuil43"/>
      <sheetName val="Feuil29"/>
      <sheetName val="catégorie viole sex"/>
      <sheetName val="Feuil6"/>
      <sheetName val="Feuil23"/>
      <sheetName val="âge catégories viole sex"/>
      <sheetName val="Feuil3"/>
      <sheetName val="âge fin viols mineurs"/>
      <sheetName val="Feuil8"/>
      <sheetName val="Feuil26"/>
      <sheetName val="new_graphique"/>
      <sheetName val="newnew_graph"/>
      <sheetName val="new_graph_ITT"/>
      <sheetName val="détails par année violences sex"/>
      <sheetName val="loi 2021"/>
      <sheetName val="Feuil25"/>
      <sheetName val="tableau 3"/>
      <sheetName val="graphique loi 2021"/>
      <sheetName val="nb vic vio sex 21"/>
      <sheetName val="lieux viole sex 21"/>
      <sheetName val=" délais de plainte VS"/>
      <sheetName val="délais VP et VS"/>
      <sheetName val="Feuil32"/>
      <sheetName val="courbe délais"/>
      <sheetName val="courbes evol viole min maj"/>
      <sheetName val="courbe evol Hors négligences"/>
      <sheetName val="lien vicimes auteurs ascendants"/>
      <sheetName val="lien auteurs victimes total"/>
      <sheetName val="lien ascendants âge"/>
      <sheetName val="evol vio sex maj min"/>
      <sheetName val="poids nouvelles natinfs"/>
      <sheetName val="Feuil2"/>
      <sheetName val="TUU VF"/>
      <sheetName val="Feuil31"/>
      <sheetName val="Feuil30"/>
      <sheetName val="TUU VS"/>
      <sheetName val="TUU VF VS"/>
      <sheetName val="VP VS régions"/>
      <sheetName val="VP VS Depts"/>
      <sheetName val="Feuil27"/>
      <sheetName val="MEC VP VS"/>
      <sheetName val="VIC VP"/>
      <sheetName val="Feuil1"/>
      <sheetName val="Feuil4"/>
      <sheetName val="Feuil5"/>
      <sheetName val="old"/>
      <sheetName val="Tableau MEC"/>
      <sheetName val="Tableau_VIC_HN"/>
      <sheetName val="Tableau-VIC_HNAN"/>
      <sheetName val="Tableau_MEC_HN"/>
      <sheetName val="pyramide"/>
      <sheetName val="Feuil14"/>
      <sheetName val="atteintesmultiples"/>
      <sheetName val="Feuil15"/>
      <sheetName val="Feuil13"/>
      <sheetName val="idemphys"/>
      <sheetName val="multiples inf mec"/>
      <sheetName val="Feuil12"/>
      <sheetName val="Feuil11"/>
      <sheetName val="Feuil16"/>
      <sheetName val="Feuil17"/>
      <sheetName val="Feuil18"/>
      <sheetName val="Feuil19"/>
      <sheetName val="Feuil20"/>
      <sheetName val="Feuil21"/>
      <sheetName val="Feuil22"/>
      <sheetName val="violphysvicmec"/>
      <sheetName val="violsexvicmec"/>
      <sheetName val="Feuil24"/>
      <sheetName val="äge MEC SEXE"/>
      <sheetName val="Feuil38"/>
      <sheetName val="ITT age année"/>
      <sheetName val="MEC age Vic"/>
      <sheetName val="Feuil36"/>
      <sheetName val="Feuil39"/>
      <sheetName val="Feuil42"/>
      <sheetName val="Feuil40"/>
      <sheetName val="Feuil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61">
          <cell r="K61" t="str">
            <v>0 à 4 ans</v>
          </cell>
          <cell r="L61" t="str">
            <v>5 à 9 ans</v>
          </cell>
          <cell r="M61" t="str">
            <v>10 à 14 ans</v>
          </cell>
          <cell r="N61" t="str">
            <v>15 ans et plus</v>
          </cell>
        </row>
        <row r="62">
          <cell r="J62" t="str">
            <v xml:space="preserve">Hommes </v>
          </cell>
          <cell r="K62">
            <v>0.55391822283838299</v>
          </cell>
          <cell r="L62">
            <v>0.6875032096025957</v>
          </cell>
          <cell r="M62">
            <v>0.3216868871212748</v>
          </cell>
          <cell r="N62">
            <v>7.2329727589154364E-3</v>
          </cell>
        </row>
        <row r="63">
          <cell r="J63" t="str">
            <v>Femmes</v>
          </cell>
          <cell r="K63">
            <v>1.3952586848313622</v>
          </cell>
          <cell r="L63">
            <v>2.4680476373964013</v>
          </cell>
          <cell r="M63">
            <v>1.9130775819255985</v>
          </cell>
          <cell r="N63">
            <v>5.7084454167082764E-2</v>
          </cell>
        </row>
        <row r="64">
          <cell r="J64" t="str">
            <v>Ensemble</v>
          </cell>
          <cell r="K64">
            <v>0.96598515715507738</v>
          </cell>
          <cell r="L64">
            <v>1.5583152394852371</v>
          </cell>
          <cell r="M64">
            <v>1.0992735636363669</v>
          </cell>
          <cell r="N64">
            <v>3.3454602855282393E-2</v>
          </cell>
        </row>
        <row r="83">
          <cell r="B83" t="str">
            <v>0 à 4 ans</v>
          </cell>
          <cell r="C83" t="str">
            <v>5 à 9 ans</v>
          </cell>
          <cell r="D83" t="str">
            <v>10 à 14 ans</v>
          </cell>
          <cell r="E83" t="str">
            <v>15 ans et plus</v>
          </cell>
        </row>
        <row r="84">
          <cell r="A84" t="str">
            <v xml:space="preserve">Hommes </v>
          </cell>
          <cell r="B84">
            <v>2.1879769802116127</v>
          </cell>
          <cell r="C84">
            <v>3.208030904641475</v>
          </cell>
          <cell r="D84">
            <v>2.6979122312538677</v>
          </cell>
          <cell r="E84">
            <v>0.22962785095672586</v>
          </cell>
        </row>
        <row r="85">
          <cell r="A85" t="str">
            <v>Femmes</v>
          </cell>
          <cell r="B85">
            <v>1.8106244189422982</v>
          </cell>
          <cell r="C85">
            <v>2.5501169361006348</v>
          </cell>
          <cell r="D85">
            <v>3.0552799580908045</v>
          </cell>
          <cell r="E85">
            <v>0.3545822826147641</v>
          </cell>
        </row>
        <row r="86">
          <cell r="A86" t="str">
            <v>Ensemble</v>
          </cell>
          <cell r="B86">
            <v>2.0031593943433883</v>
          </cell>
          <cell r="C86">
            <v>2.8862644889934965</v>
          </cell>
          <cell r="D86">
            <v>2.8725295542733762</v>
          </cell>
          <cell r="E86">
            <v>0.29535325757026015</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ow r="3">
          <cell r="C3" t="str">
            <v>Moins de 15 ans</v>
          </cell>
          <cell r="D3" t="str">
            <v>15 à 19 ans</v>
          </cell>
          <cell r="E3" t="str">
            <v>20 à 24 ans</v>
          </cell>
          <cell r="F3" t="str">
            <v>25 à 29 ans</v>
          </cell>
          <cell r="G3" t="str">
            <v>30 à 34 ans</v>
          </cell>
          <cell r="H3" t="str">
            <v>35 à 39 ans</v>
          </cell>
          <cell r="I3" t="str">
            <v>40 à 44 ans</v>
          </cell>
          <cell r="J3" t="str">
            <v>45 à 49 ans</v>
          </cell>
          <cell r="K3" t="str">
            <v>50 à 54 ans</v>
          </cell>
          <cell r="L3" t="str">
            <v>55 à 59 ans</v>
          </cell>
          <cell r="M3" t="str">
            <v>60 à 64 ans</v>
          </cell>
          <cell r="N3" t="str">
            <v>65 ans et plus</v>
          </cell>
        </row>
        <row r="4">
          <cell r="B4" t="str">
            <v>Femmes</v>
          </cell>
          <cell r="C4">
            <v>0.50442361019411064</v>
          </cell>
          <cell r="D4">
            <v>1.5291165984418329</v>
          </cell>
          <cell r="E4">
            <v>2.0599498217351115</v>
          </cell>
          <cell r="F4">
            <v>3.9297504291562126</v>
          </cell>
          <cell r="G4">
            <v>5.4139706853294598</v>
          </cell>
          <cell r="H4">
            <v>5.8629341080153177</v>
          </cell>
          <cell r="I4">
            <v>4.4341740393503235</v>
          </cell>
          <cell r="J4">
            <v>2.7307539944539814</v>
          </cell>
          <cell r="K4">
            <v>1.5264756371319161</v>
          </cell>
          <cell r="L4">
            <v>0.77908358642545883</v>
          </cell>
          <cell r="M4">
            <v>0.42255380958668953</v>
          </cell>
          <cell r="N4">
            <v>0.39614419648752147</v>
          </cell>
        </row>
        <row r="5">
          <cell r="B5" t="str">
            <v>Hommes</v>
          </cell>
          <cell r="C5">
            <v>1.7166248514459261</v>
          </cell>
          <cell r="D5">
            <v>5.9315991020731547</v>
          </cell>
          <cell r="E5">
            <v>5.3347418460319558</v>
          </cell>
          <cell r="F5">
            <v>6.4729961706061001</v>
          </cell>
          <cell r="G5">
            <v>10.14129143008055</v>
          </cell>
          <cell r="H5">
            <v>11.876403010695894</v>
          </cell>
          <cell r="I5">
            <v>10.783045028390333</v>
          </cell>
          <cell r="J5">
            <v>8.2899775518288656</v>
          </cell>
          <cell r="K5">
            <v>4.7246797834411725</v>
          </cell>
          <cell r="L5">
            <v>2.5406047801399709</v>
          </cell>
          <cell r="M5">
            <v>1.2940710418592369</v>
          </cell>
          <cell r="N5">
            <v>1.304634887098904</v>
          </cell>
        </row>
        <row r="6">
          <cell r="B6" t="str">
            <v>% de femmes</v>
          </cell>
          <cell r="C6">
            <v>22.711058263971463</v>
          </cell>
          <cell r="D6">
            <v>20.495575221238937</v>
          </cell>
          <cell r="E6">
            <v>27.857142857142858</v>
          </cell>
          <cell r="F6">
            <v>37.776085300837778</v>
          </cell>
          <cell r="G6">
            <v>34.804753820033959</v>
          </cell>
          <cell r="H6">
            <v>33.050468959356856</v>
          </cell>
          <cell r="I6">
            <v>29.13918778202013</v>
          </cell>
          <cell r="J6">
            <v>24.778336927869638</v>
          </cell>
          <cell r="K6">
            <v>24.419095901985635</v>
          </cell>
          <cell r="L6">
            <v>23.46857597454256</v>
          </cell>
          <cell r="M6">
            <v>24.615384615384617</v>
          </cell>
          <cell r="N6">
            <v>23.29192546583851</v>
          </cell>
        </row>
      </sheetData>
      <sheetData sheetId="111">
        <row r="9">
          <cell r="H9" t="str">
            <v>Moins de 15 ans</v>
          </cell>
          <cell r="I9" t="str">
            <v>15 à 19 ans</v>
          </cell>
          <cell r="J9" t="str">
            <v>20 à 24 ans</v>
          </cell>
          <cell r="K9" t="str">
            <v>25 à 29 ans</v>
          </cell>
          <cell r="L9" t="str">
            <v>30 à 34 ans</v>
          </cell>
          <cell r="M9" t="str">
            <v>35 à 39 ans</v>
          </cell>
          <cell r="N9" t="str">
            <v>40 à 44 ans</v>
          </cell>
          <cell r="O9" t="str">
            <v>45 à 49 ans</v>
          </cell>
          <cell r="P9" t="str">
            <v>50 à 54 ans</v>
          </cell>
          <cell r="Q9" t="str">
            <v>55 à 59 ans</v>
          </cell>
          <cell r="R9" t="str">
            <v>60 à 64 ans</v>
          </cell>
          <cell r="S9" t="str">
            <v>65 ans et plus</v>
          </cell>
        </row>
        <row r="10">
          <cell r="G10" t="str">
            <v>Femmes</v>
          </cell>
          <cell r="H10">
            <v>0.91516427198682171</v>
          </cell>
          <cell r="I10">
            <v>0.38436899423446513</v>
          </cell>
          <cell r="J10">
            <v>0.43927885055367433</v>
          </cell>
          <cell r="K10">
            <v>0.61316006223117048</v>
          </cell>
          <cell r="L10">
            <v>0.98837741374576737</v>
          </cell>
          <cell r="M10">
            <v>0.89686098654708524</v>
          </cell>
          <cell r="N10">
            <v>0.58570513407156577</v>
          </cell>
          <cell r="O10">
            <v>0.47588542143314727</v>
          </cell>
          <cell r="P10">
            <v>0.14642628351789144</v>
          </cell>
          <cell r="Q10">
            <v>0.18303285439736433</v>
          </cell>
          <cell r="R10">
            <v>0.16472956895762789</v>
          </cell>
          <cell r="S10">
            <v>0.20133613983710075</v>
          </cell>
        </row>
        <row r="11">
          <cell r="G11" t="str">
            <v>Hommes</v>
          </cell>
          <cell r="H11">
            <v>15.548640981056099</v>
          </cell>
          <cell r="I11">
            <v>7.0376132515786587</v>
          </cell>
          <cell r="J11">
            <v>4.1456941521003019</v>
          </cell>
          <cell r="K11">
            <v>6.131600622311705</v>
          </cell>
          <cell r="L11">
            <v>11.247368902718039</v>
          </cell>
          <cell r="M11">
            <v>13.059394161251944</v>
          </cell>
          <cell r="N11">
            <v>10.533540770568317</v>
          </cell>
          <cell r="O11">
            <v>8.3737530886794183</v>
          </cell>
          <cell r="P11">
            <v>5.6374119154388209</v>
          </cell>
          <cell r="Q11">
            <v>4.1090875812208294</v>
          </cell>
          <cell r="R11">
            <v>3.6332021597876816</v>
          </cell>
          <cell r="S11">
            <v>4.5483664317745038</v>
          </cell>
        </row>
        <row r="12">
          <cell r="G12" t="str">
            <v>% de femmes</v>
          </cell>
          <cell r="H12">
            <v>5.5586436909394106</v>
          </cell>
          <cell r="I12">
            <v>5.1787916152897653</v>
          </cell>
          <cell r="J12">
            <v>9.5808383233532943</v>
          </cell>
          <cell r="K12">
            <v>9.0909090909090917</v>
          </cell>
          <cell r="L12">
            <v>8.0777860882572927</v>
          </cell>
          <cell r="M12">
            <v>6.4262295081967205</v>
          </cell>
          <cell r="N12">
            <v>5.2674897119341564</v>
          </cell>
          <cell r="O12">
            <v>5.3774560496380559</v>
          </cell>
          <cell r="P12">
            <v>2.5316455696202533</v>
          </cell>
          <cell r="Q12">
            <v>4.2643923240938166</v>
          </cell>
          <cell r="R12">
            <v>4.3373493975903612</v>
          </cell>
          <cell r="S12">
            <v>4.2389210019267818</v>
          </cell>
        </row>
      </sheetData>
      <sheetData sheetId="112"/>
      <sheetData sheetId="1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U"/>
    </sheetNames>
    <sheetDataSet>
      <sheetData sheetId="0">
        <row r="1">
          <cell r="J1" t="str">
            <v>Violences sexuelles (France)</v>
          </cell>
          <cell r="K1" t="str">
            <v>Violences physiques (France)</v>
          </cell>
          <cell r="M1" t="str">
            <v>Violences sexuelles (France métropolitaine)</v>
          </cell>
          <cell r="N1" t="str">
            <v>Violences physiques(France métropolitaine)</v>
          </cell>
        </row>
        <row r="2">
          <cell r="A2" t="str">
            <v>Commune rurale</v>
          </cell>
          <cell r="J2">
            <v>1.2361247571896716</v>
          </cell>
          <cell r="K2">
            <v>2.0982907131113717</v>
          </cell>
          <cell r="M2">
            <v>1.2352343713506047</v>
          </cell>
          <cell r="N2">
            <v>2.1048466995492126</v>
          </cell>
        </row>
        <row r="3">
          <cell r="A3" t="str">
            <v>de 2 000 à 4 999 habitants</v>
          </cell>
          <cell r="J3">
            <v>1.2321140668765564</v>
          </cell>
          <cell r="K3">
            <v>2.4788613174452339</v>
          </cell>
          <cell r="M3">
            <v>1.2277234957738421</v>
          </cell>
          <cell r="N3">
            <v>2.4702032835641972</v>
          </cell>
        </row>
        <row r="4">
          <cell r="A4" t="str">
            <v>de 5 000 à 9 999 habitants</v>
          </cell>
          <cell r="J4">
            <v>1.4237963351884251</v>
          </cell>
          <cell r="K4">
            <v>2.541129803593174</v>
          </cell>
          <cell r="M4">
            <v>1.3913213602673125</v>
          </cell>
          <cell r="N4">
            <v>2.5211315103815912</v>
          </cell>
        </row>
        <row r="5">
          <cell r="A5" t="str">
            <v>de 10 000 à 19 999 habitants</v>
          </cell>
          <cell r="J5">
            <v>1.3976151835036144</v>
          </cell>
          <cell r="K5">
            <v>2.7157018910802506</v>
          </cell>
          <cell r="M5">
            <v>1.3694058304605157</v>
          </cell>
          <cell r="N5">
            <v>2.6902416019096238</v>
          </cell>
        </row>
        <row r="6">
          <cell r="A6" t="str">
            <v>de 20 000 à 49 999 habitants</v>
          </cell>
          <cell r="J6">
            <v>1.2050262360161403</v>
          </cell>
          <cell r="K6">
            <v>2.5313504924893508</v>
          </cell>
          <cell r="M6">
            <v>1.1623728536474593</v>
          </cell>
          <cell r="N6">
            <v>2.5094937105236541</v>
          </cell>
        </row>
        <row r="7">
          <cell r="A7" t="str">
            <v>de 50 000 à 99 999 habitants</v>
          </cell>
          <cell r="J7">
            <v>1.0953528215728137</v>
          </cell>
          <cell r="K7">
            <v>2.4788689707314999</v>
          </cell>
          <cell r="M7">
            <v>1.0827679195241293</v>
          </cell>
          <cell r="N7">
            <v>2.5179833723670435</v>
          </cell>
        </row>
        <row r="8">
          <cell r="A8" t="str">
            <v>de 100 000 à 199 999 habitants</v>
          </cell>
          <cell r="J8">
            <v>1.0619166839303422</v>
          </cell>
          <cell r="K8">
            <v>2.2460760291739872</v>
          </cell>
          <cell r="M8">
            <v>0.90741379535907174</v>
          </cell>
          <cell r="N8">
            <v>2.2435732674897433</v>
          </cell>
        </row>
        <row r="9">
          <cell r="A9" t="str">
            <v>de 200 000 à 1 999 999 habitants</v>
          </cell>
          <cell r="J9">
            <v>0.78550039334648714</v>
          </cell>
          <cell r="K9">
            <v>2.0516765066783478</v>
          </cell>
          <cell r="M9">
            <v>0.78369162405764992</v>
          </cell>
          <cell r="N9">
            <v>2.055709987413187</v>
          </cell>
        </row>
        <row r="10">
          <cell r="A10" t="str">
            <v>Unité urbaine de Paris</v>
          </cell>
          <cell r="J10">
            <v>0.48813865698870174</v>
          </cell>
          <cell r="K10">
            <v>1.8484954619942249</v>
          </cell>
          <cell r="M10">
            <v>0.48813865698870174</v>
          </cell>
          <cell r="N10">
            <v>1.8484954619942249</v>
          </cell>
        </row>
        <row r="11">
          <cell r="A11" t="str">
            <v>France</v>
          </cell>
          <cell r="J11">
            <v>0.98904410796082443</v>
          </cell>
          <cell r="K11">
            <v>2.1884756243126637</v>
          </cell>
          <cell r="M11">
            <v>0.97071156110175749</v>
          </cell>
          <cell r="N11">
            <v>2.1843901824792824</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workbookViewId="0">
      <selection activeCell="E25" sqref="E25"/>
    </sheetView>
  </sheetViews>
  <sheetFormatPr baseColWidth="10" defaultRowHeight="15" x14ac:dyDescent="0.25"/>
  <cols>
    <col min="1" max="1" width="66" customWidth="1"/>
    <col min="2" max="2" width="23.42578125" customWidth="1"/>
    <col min="3" max="3" width="18.5703125" customWidth="1"/>
    <col min="4" max="4" width="0.42578125" hidden="1" customWidth="1"/>
    <col min="5" max="5" width="13.28515625" customWidth="1"/>
    <col min="6" max="6" width="21" customWidth="1"/>
    <col min="7" max="7" width="11.28515625" customWidth="1"/>
  </cols>
  <sheetData>
    <row r="1" spans="1:19" x14ac:dyDescent="0.25">
      <c r="A1" t="s">
        <v>101</v>
      </c>
    </row>
    <row r="3" spans="1:19" ht="32.25" customHeight="1" x14ac:dyDescent="0.25">
      <c r="A3" s="1"/>
      <c r="B3" s="78" t="s">
        <v>0</v>
      </c>
      <c r="C3" s="95" t="s">
        <v>177</v>
      </c>
      <c r="D3" s="96"/>
      <c r="E3" s="97"/>
      <c r="F3" s="23" t="s">
        <v>9</v>
      </c>
      <c r="G3" s="101" t="s">
        <v>10</v>
      </c>
      <c r="H3" s="103" t="s">
        <v>100</v>
      </c>
      <c r="I3" s="104"/>
      <c r="J3" s="105"/>
      <c r="L3" s="79"/>
    </row>
    <row r="4" spans="1:19" ht="45" x14ac:dyDescent="0.25">
      <c r="A4" s="2"/>
      <c r="B4" s="3" t="s">
        <v>99</v>
      </c>
      <c r="C4" s="98"/>
      <c r="D4" s="99"/>
      <c r="E4" s="100"/>
      <c r="F4" s="3" t="s">
        <v>99</v>
      </c>
      <c r="G4" s="102"/>
      <c r="H4" s="4" t="s">
        <v>2</v>
      </c>
      <c r="I4" s="4" t="s">
        <v>3</v>
      </c>
      <c r="J4" s="5" t="s">
        <v>4</v>
      </c>
      <c r="L4" s="79"/>
    </row>
    <row r="5" spans="1:19" x14ac:dyDescent="0.25">
      <c r="A5" s="6" t="s">
        <v>98</v>
      </c>
      <c r="B5" s="64">
        <v>64343</v>
      </c>
      <c r="C5" s="76">
        <v>100</v>
      </c>
      <c r="D5" s="86"/>
      <c r="E5" s="77"/>
      <c r="F5" s="7">
        <v>55359</v>
      </c>
      <c r="G5" s="25">
        <v>0.16228616846402572</v>
      </c>
      <c r="H5" s="7">
        <v>79</v>
      </c>
      <c r="I5" s="8">
        <v>59</v>
      </c>
      <c r="J5" s="8">
        <v>94</v>
      </c>
      <c r="L5" s="79"/>
    </row>
    <row r="6" spans="1:19" x14ac:dyDescent="0.25">
      <c r="A6" s="80"/>
      <c r="B6" s="81"/>
      <c r="C6" s="81"/>
      <c r="D6" s="81"/>
      <c r="E6" s="81"/>
      <c r="F6" s="81"/>
      <c r="G6" s="81"/>
      <c r="H6" s="81"/>
      <c r="I6" s="81"/>
      <c r="J6" s="82"/>
      <c r="L6" s="79"/>
    </row>
    <row r="7" spans="1:19" ht="65.25" customHeight="1" x14ac:dyDescent="0.25">
      <c r="A7" s="32"/>
      <c r="B7" s="33"/>
      <c r="C7" s="36" t="s">
        <v>18</v>
      </c>
      <c r="D7" s="36" t="s">
        <v>17</v>
      </c>
      <c r="E7" s="36" t="s">
        <v>185</v>
      </c>
      <c r="F7" s="63"/>
      <c r="G7" s="34"/>
      <c r="H7" s="34"/>
      <c r="I7" s="34"/>
      <c r="J7" s="35"/>
      <c r="L7" s="79"/>
    </row>
    <row r="8" spans="1:19" x14ac:dyDescent="0.25">
      <c r="A8" s="9" t="s">
        <v>5</v>
      </c>
      <c r="B8" s="39">
        <v>47882</v>
      </c>
      <c r="C8" s="39">
        <v>74</v>
      </c>
      <c r="D8" s="16">
        <v>100</v>
      </c>
      <c r="E8" s="16">
        <v>100</v>
      </c>
      <c r="F8" s="17">
        <v>42305</v>
      </c>
      <c r="G8" s="26">
        <v>0.13182838907930505</v>
      </c>
      <c r="H8" s="16">
        <v>72</v>
      </c>
      <c r="I8" s="16">
        <v>52</v>
      </c>
      <c r="J8" s="16">
        <v>95</v>
      </c>
      <c r="L8" s="79"/>
      <c r="M8" s="22"/>
    </row>
    <row r="9" spans="1:19" ht="30" x14ac:dyDescent="0.25">
      <c r="A9" s="12" t="s">
        <v>186</v>
      </c>
      <c r="B9" s="16">
        <v>67</v>
      </c>
      <c r="C9" s="16">
        <v>0</v>
      </c>
      <c r="D9" s="16">
        <v>0</v>
      </c>
      <c r="E9" s="16">
        <v>0</v>
      </c>
      <c r="F9" s="16">
        <v>44</v>
      </c>
      <c r="G9" s="26">
        <v>0.15909090909090909</v>
      </c>
      <c r="H9" s="18">
        <v>90</v>
      </c>
      <c r="I9" s="16">
        <v>27</v>
      </c>
      <c r="J9" s="18">
        <v>96</v>
      </c>
      <c r="L9" s="14"/>
      <c r="M9" s="22"/>
    </row>
    <row r="10" spans="1:19" x14ac:dyDescent="0.25">
      <c r="A10" s="10" t="s">
        <v>187</v>
      </c>
      <c r="B10" s="17">
        <v>1549</v>
      </c>
      <c r="C10" s="37">
        <v>2</v>
      </c>
      <c r="D10" s="16">
        <v>3</v>
      </c>
      <c r="E10" s="16">
        <v>3</v>
      </c>
      <c r="F10" s="17">
        <v>1517</v>
      </c>
      <c r="G10" s="26">
        <v>2.1094264996704019E-2</v>
      </c>
      <c r="H10" s="16">
        <v>59</v>
      </c>
      <c r="I10" s="16">
        <v>51</v>
      </c>
      <c r="J10" s="16">
        <v>93</v>
      </c>
      <c r="L10" s="14"/>
      <c r="M10" s="22"/>
    </row>
    <row r="11" spans="1:19" x14ac:dyDescent="0.25">
      <c r="A11" s="10" t="s">
        <v>188</v>
      </c>
      <c r="B11" s="17">
        <v>13314</v>
      </c>
      <c r="C11" s="37">
        <v>21</v>
      </c>
      <c r="D11" s="16">
        <v>28</v>
      </c>
      <c r="E11" s="16">
        <v>28</v>
      </c>
      <c r="F11" s="17">
        <v>12248</v>
      </c>
      <c r="G11" s="26">
        <v>8.7034617896799477E-2</v>
      </c>
      <c r="H11" s="16">
        <v>65</v>
      </c>
      <c r="I11" s="16">
        <v>54</v>
      </c>
      <c r="J11" s="16">
        <v>93</v>
      </c>
      <c r="L11" s="14"/>
      <c r="M11" s="22"/>
    </row>
    <row r="12" spans="1:19" x14ac:dyDescent="0.25">
      <c r="A12" s="10" t="s">
        <v>6</v>
      </c>
      <c r="B12" s="17">
        <v>32828</v>
      </c>
      <c r="C12" s="37">
        <v>51</v>
      </c>
      <c r="D12" s="16">
        <v>69</v>
      </c>
      <c r="E12" s="16">
        <v>69</v>
      </c>
      <c r="F12" s="17">
        <v>28395</v>
      </c>
      <c r="G12" s="26">
        <v>0.15611903504138053</v>
      </c>
      <c r="H12" s="16">
        <v>76</v>
      </c>
      <c r="I12" s="16">
        <v>52</v>
      </c>
      <c r="J12" s="16">
        <v>95</v>
      </c>
      <c r="L12" s="14"/>
      <c r="R12" s="15"/>
      <c r="S12" s="14"/>
    </row>
    <row r="13" spans="1:19" ht="22.5" customHeight="1" x14ac:dyDescent="0.25">
      <c r="A13" s="12" t="s">
        <v>51</v>
      </c>
      <c r="B13" s="16">
        <v>124</v>
      </c>
      <c r="C13" s="38">
        <v>0</v>
      </c>
      <c r="D13" s="16">
        <v>0</v>
      </c>
      <c r="E13" s="16">
        <v>0</v>
      </c>
      <c r="F13" s="16">
        <v>101</v>
      </c>
      <c r="G13" s="26">
        <v>0.22772277227722773</v>
      </c>
      <c r="H13" s="18">
        <v>24</v>
      </c>
      <c r="I13" s="16">
        <v>68</v>
      </c>
      <c r="J13" s="18">
        <v>92</v>
      </c>
      <c r="L13" s="14"/>
      <c r="P13" s="15"/>
      <c r="R13" s="15"/>
      <c r="S13" s="14"/>
    </row>
    <row r="14" spans="1:19" x14ac:dyDescent="0.25">
      <c r="A14" s="83"/>
      <c r="B14" s="84"/>
      <c r="C14" s="84"/>
      <c r="D14" s="84"/>
      <c r="E14" s="84"/>
      <c r="F14" s="84"/>
      <c r="G14" s="84"/>
      <c r="H14" s="84"/>
      <c r="I14" s="84"/>
      <c r="J14" s="85"/>
      <c r="P14" s="14"/>
    </row>
    <row r="15" spans="1:19" x14ac:dyDescent="0.25">
      <c r="A15" s="9" t="s">
        <v>8</v>
      </c>
      <c r="B15" s="19">
        <v>16461</v>
      </c>
      <c r="C15" s="19">
        <v>26</v>
      </c>
      <c r="D15" s="20">
        <v>100</v>
      </c>
      <c r="E15" s="20">
        <v>100</v>
      </c>
      <c r="F15" s="21">
        <v>13038</v>
      </c>
      <c r="G15" s="78">
        <v>0.26254026691210308</v>
      </c>
      <c r="H15" s="20">
        <v>96</v>
      </c>
      <c r="I15" s="20">
        <v>79</v>
      </c>
      <c r="J15" s="20">
        <v>98</v>
      </c>
      <c r="L15" s="14"/>
      <c r="P15" s="14"/>
    </row>
    <row r="16" spans="1:19" x14ac:dyDescent="0.25">
      <c r="A16" s="10" t="s">
        <v>112</v>
      </c>
      <c r="B16" s="21">
        <v>14679</v>
      </c>
      <c r="C16" s="21">
        <v>23</v>
      </c>
      <c r="D16" s="20">
        <v>89</v>
      </c>
      <c r="E16" s="20">
        <v>89</v>
      </c>
      <c r="F16" s="21">
        <v>11438</v>
      </c>
      <c r="G16" s="78">
        <v>0.28335373317013463</v>
      </c>
      <c r="H16" s="20">
        <v>96</v>
      </c>
      <c r="I16" s="20">
        <v>81</v>
      </c>
      <c r="J16" s="20">
        <v>98</v>
      </c>
      <c r="L16" s="14"/>
      <c r="P16" s="14"/>
    </row>
    <row r="17" spans="1:16" x14ac:dyDescent="0.25">
      <c r="A17" s="10" t="s">
        <v>104</v>
      </c>
      <c r="B17" s="20">
        <v>91</v>
      </c>
      <c r="C17" s="20">
        <v>0</v>
      </c>
      <c r="D17" s="20">
        <v>1</v>
      </c>
      <c r="E17" s="20">
        <v>1</v>
      </c>
      <c r="F17" s="20">
        <v>108</v>
      </c>
      <c r="G17" s="78">
        <v>-0.15740740740740741</v>
      </c>
      <c r="H17" s="18">
        <v>67</v>
      </c>
      <c r="I17" s="20">
        <v>86</v>
      </c>
      <c r="J17" s="20">
        <v>99</v>
      </c>
      <c r="L17" s="14"/>
      <c r="P17" s="14"/>
    </row>
    <row r="18" spans="1:16" x14ac:dyDescent="0.25">
      <c r="A18" s="12" t="s">
        <v>105</v>
      </c>
      <c r="B18" s="21">
        <v>1341</v>
      </c>
      <c r="C18" s="21">
        <v>2</v>
      </c>
      <c r="D18" s="20">
        <v>8</v>
      </c>
      <c r="E18" s="20">
        <v>8</v>
      </c>
      <c r="F18" s="21">
        <v>1226</v>
      </c>
      <c r="G18" s="78">
        <v>9.380097879282219E-2</v>
      </c>
      <c r="H18" s="18">
        <v>97</v>
      </c>
      <c r="I18" s="20">
        <v>67</v>
      </c>
      <c r="J18" s="20">
        <v>99</v>
      </c>
      <c r="L18" s="14"/>
    </row>
    <row r="19" spans="1:16" ht="27" customHeight="1" x14ac:dyDescent="0.25">
      <c r="A19" s="12" t="s">
        <v>106</v>
      </c>
      <c r="B19" s="20">
        <v>350</v>
      </c>
      <c r="C19" s="20">
        <v>1</v>
      </c>
      <c r="D19" s="20">
        <v>2</v>
      </c>
      <c r="E19" s="20">
        <v>2</v>
      </c>
      <c r="F19" s="20">
        <v>266</v>
      </c>
      <c r="G19" s="78">
        <v>0.31578947368421051</v>
      </c>
      <c r="H19" s="18">
        <v>92</v>
      </c>
      <c r="I19" s="20">
        <v>62</v>
      </c>
      <c r="J19" s="20">
        <v>99</v>
      </c>
      <c r="L19" s="14"/>
    </row>
    <row r="20" spans="1:16" ht="22.5" x14ac:dyDescent="0.25">
      <c r="A20" s="54" t="s">
        <v>58</v>
      </c>
      <c r="B20" s="54"/>
      <c r="C20" s="54"/>
      <c r="D20" s="54"/>
      <c r="E20" s="54"/>
      <c r="F20" s="54"/>
    </row>
    <row r="21" spans="1:16" x14ac:dyDescent="0.25">
      <c r="A21" s="54" t="s">
        <v>114</v>
      </c>
      <c r="B21" s="54"/>
      <c r="C21" s="54"/>
      <c r="D21" s="54"/>
      <c r="E21" s="54"/>
      <c r="F21" s="54"/>
    </row>
    <row r="22" spans="1:16" ht="22.5" x14ac:dyDescent="0.25">
      <c r="A22" s="54" t="s">
        <v>191</v>
      </c>
      <c r="B22" s="54"/>
      <c r="C22" s="54"/>
      <c r="D22" s="54"/>
      <c r="E22" s="54"/>
      <c r="F22" s="54"/>
    </row>
    <row r="23" spans="1:16" x14ac:dyDescent="0.25">
      <c r="N23" s="14"/>
    </row>
    <row r="24" spans="1:16" x14ac:dyDescent="0.25">
      <c r="N24" s="14"/>
    </row>
    <row r="25" spans="1:16" x14ac:dyDescent="0.25">
      <c r="N25" s="14"/>
    </row>
    <row r="26" spans="1:16" x14ac:dyDescent="0.25">
      <c r="N26" s="14"/>
    </row>
    <row r="27" spans="1:16" x14ac:dyDescent="0.25">
      <c r="N27" s="14"/>
    </row>
  </sheetData>
  <mergeCells count="3">
    <mergeCell ref="C3:E4"/>
    <mergeCell ref="G3:G4"/>
    <mergeCell ref="H3:J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workbookViewId="0">
      <selection activeCell="I22" sqref="I22"/>
    </sheetView>
  </sheetViews>
  <sheetFormatPr baseColWidth="10" defaultRowHeight="15" x14ac:dyDescent="0.25"/>
  <sheetData>
    <row r="2" spans="1:6" x14ac:dyDescent="0.25">
      <c r="A2" t="s">
        <v>126</v>
      </c>
    </row>
    <row r="4" spans="1:6" x14ac:dyDescent="0.25">
      <c r="B4" t="s">
        <v>60</v>
      </c>
      <c r="C4" t="s">
        <v>61</v>
      </c>
      <c r="D4" t="s">
        <v>62</v>
      </c>
      <c r="E4" t="s">
        <v>63</v>
      </c>
      <c r="F4" t="s">
        <v>64</v>
      </c>
    </row>
    <row r="5" spans="1:6" x14ac:dyDescent="0.25">
      <c r="A5" t="s">
        <v>38</v>
      </c>
      <c r="B5" s="31">
        <v>80.334054713944852</v>
      </c>
      <c r="C5" s="31">
        <v>13.112479884579104</v>
      </c>
      <c r="D5" s="31">
        <v>2.6247156095666169</v>
      </c>
      <c r="E5" s="31">
        <v>1.6314299983352754</v>
      </c>
      <c r="F5" s="31">
        <v>2.2973197935741636</v>
      </c>
    </row>
    <row r="6" spans="1:6" x14ac:dyDescent="0.25">
      <c r="A6" t="s">
        <v>65</v>
      </c>
      <c r="B6" s="31">
        <v>74.627791563275437</v>
      </c>
      <c r="C6" s="31">
        <v>15.297766749379651</v>
      </c>
      <c r="D6" s="31">
        <v>2.5434243176178661</v>
      </c>
      <c r="E6" s="31">
        <v>4.6898263027295286</v>
      </c>
      <c r="F6" s="31">
        <v>2.8411910669975184</v>
      </c>
    </row>
    <row r="7" spans="1:6" x14ac:dyDescent="0.25">
      <c r="A7" t="s">
        <v>73</v>
      </c>
      <c r="B7" s="31">
        <v>64.723661485319511</v>
      </c>
      <c r="C7" s="31">
        <v>13.687392055267702</v>
      </c>
      <c r="D7" s="31">
        <v>3.7996545768566494</v>
      </c>
      <c r="E7" s="31">
        <v>13.773747841105354</v>
      </c>
      <c r="F7" s="31">
        <v>4.0155440414507773</v>
      </c>
    </row>
    <row r="8" spans="1:6" x14ac:dyDescent="0.25">
      <c r="A8" t="s">
        <v>74</v>
      </c>
      <c r="B8" s="31">
        <v>15.916456607850199</v>
      </c>
      <c r="C8" s="31">
        <v>4.6453006841915734</v>
      </c>
      <c r="D8" s="31">
        <v>3.4929780338494782</v>
      </c>
      <c r="E8" s="31">
        <v>25.495138638818872</v>
      </c>
      <c r="F8" s="31">
        <v>50.450126035289877</v>
      </c>
    </row>
    <row r="9" spans="1:6" x14ac:dyDescent="0.25">
      <c r="A9" t="s">
        <v>75</v>
      </c>
      <c r="B9" s="31">
        <v>4.5855379188712515</v>
      </c>
      <c r="C9" s="31">
        <v>0.83774250440917108</v>
      </c>
      <c r="D9" s="31">
        <v>0.61728395061728392</v>
      </c>
      <c r="E9" s="31">
        <v>10.78042328042328</v>
      </c>
      <c r="F9" s="31">
        <v>83.179012345679013</v>
      </c>
    </row>
    <row r="10" spans="1:6" x14ac:dyDescent="0.25">
      <c r="A10" t="s">
        <v>23</v>
      </c>
      <c r="B10" s="31">
        <v>2.6942074539739558</v>
      </c>
      <c r="C10" s="31">
        <v>0.44903457566232602</v>
      </c>
      <c r="D10" s="31">
        <v>0.26942074539739563</v>
      </c>
      <c r="E10" s="31">
        <v>4.0413111809609337</v>
      </c>
      <c r="F10" s="31">
        <v>92.546026044005387</v>
      </c>
    </row>
    <row r="27" spans="1:1" x14ac:dyDescent="0.25">
      <c r="A27" s="55"/>
    </row>
    <row r="28" spans="1:1" x14ac:dyDescent="0.25">
      <c r="A28" s="55" t="s">
        <v>127</v>
      </c>
    </row>
    <row r="29" spans="1:1" x14ac:dyDescent="0.25">
      <c r="A29" s="55" t="s">
        <v>128</v>
      </c>
    </row>
    <row r="30" spans="1:1" x14ac:dyDescent="0.25">
      <c r="A30" s="55" t="s">
        <v>174</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7" workbookViewId="0">
      <selection activeCell="A23" sqref="A23"/>
    </sheetView>
  </sheetViews>
  <sheetFormatPr baseColWidth="10" defaultRowHeight="15" x14ac:dyDescent="0.25"/>
  <sheetData>
    <row r="1" spans="1:6" x14ac:dyDescent="0.25">
      <c r="A1" t="s">
        <v>129</v>
      </c>
    </row>
    <row r="3" spans="1:6" x14ac:dyDescent="0.25">
      <c r="B3" t="s">
        <v>60</v>
      </c>
      <c r="C3" t="s">
        <v>61</v>
      </c>
      <c r="D3" t="s">
        <v>62</v>
      </c>
      <c r="E3" t="s">
        <v>63</v>
      </c>
      <c r="F3" t="s">
        <v>64</v>
      </c>
    </row>
    <row r="4" spans="1:6" x14ac:dyDescent="0.25">
      <c r="A4" t="s">
        <v>38</v>
      </c>
      <c r="B4" s="31">
        <v>38.605688789737869</v>
      </c>
      <c r="C4" s="31">
        <v>18.795315114333519</v>
      </c>
      <c r="D4" s="31">
        <v>20.379252649191297</v>
      </c>
      <c r="E4" s="31">
        <v>18.226436140546571</v>
      </c>
      <c r="F4" s="31">
        <v>3.9933073061907418</v>
      </c>
    </row>
    <row r="5" spans="1:6" x14ac:dyDescent="0.25">
      <c r="A5" t="s">
        <v>65</v>
      </c>
      <c r="B5" s="31">
        <v>27.772349780166095</v>
      </c>
      <c r="C5" s="31">
        <v>34.513922813873961</v>
      </c>
      <c r="D5" s="31">
        <v>17.928676111382511</v>
      </c>
      <c r="E5" s="31">
        <v>13.727405959941377</v>
      </c>
      <c r="F5" s="31">
        <v>6.057645334636053</v>
      </c>
    </row>
    <row r="6" spans="1:6" x14ac:dyDescent="0.25">
      <c r="A6" t="s">
        <v>55</v>
      </c>
      <c r="B6" s="31">
        <v>27.121771217712176</v>
      </c>
      <c r="C6" s="31">
        <v>33.948339483394832</v>
      </c>
      <c r="D6" s="31">
        <v>17.52767527675277</v>
      </c>
      <c r="E6" s="31">
        <v>9.2250922509225095</v>
      </c>
      <c r="F6" s="31">
        <v>12.177121771217712</v>
      </c>
    </row>
    <row r="23" spans="1:1" x14ac:dyDescent="0.25">
      <c r="A23" s="55"/>
    </row>
    <row r="24" spans="1:1" x14ac:dyDescent="0.25">
      <c r="A24" s="55" t="s">
        <v>130</v>
      </c>
    </row>
    <row r="25" spans="1:1" x14ac:dyDescent="0.25">
      <c r="A25" s="55" t="s">
        <v>131</v>
      </c>
    </row>
    <row r="26" spans="1:1" x14ac:dyDescent="0.25">
      <c r="A26" s="55" t="s">
        <v>119</v>
      </c>
    </row>
    <row r="27" spans="1:1" x14ac:dyDescent="0.25">
      <c r="A27" s="55" t="s">
        <v>174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topLeftCell="A7" workbookViewId="0">
      <selection activeCell="A26" sqref="A26"/>
    </sheetView>
  </sheetViews>
  <sheetFormatPr baseColWidth="10" defaultRowHeight="15" x14ac:dyDescent="0.25"/>
  <sheetData>
    <row r="2" spans="1:6" x14ac:dyDescent="0.25">
      <c r="A2" t="s">
        <v>132</v>
      </c>
    </row>
    <row r="4" spans="1:6" x14ac:dyDescent="0.25">
      <c r="B4" t="s">
        <v>52</v>
      </c>
      <c r="C4" t="s">
        <v>53</v>
      </c>
      <c r="D4" t="s">
        <v>54</v>
      </c>
      <c r="E4" t="s">
        <v>55</v>
      </c>
    </row>
    <row r="5" spans="1:6" x14ac:dyDescent="0.25">
      <c r="A5" t="s">
        <v>56</v>
      </c>
      <c r="B5" s="40">
        <v>2.1879769802116127</v>
      </c>
      <c r="C5" s="40">
        <v>3.208030904641475</v>
      </c>
      <c r="D5" s="40">
        <v>2.6979122312538677</v>
      </c>
      <c r="E5" s="40">
        <v>0.22962785095672586</v>
      </c>
      <c r="F5" s="40"/>
    </row>
    <row r="6" spans="1:6" x14ac:dyDescent="0.25">
      <c r="A6" t="s">
        <v>20</v>
      </c>
      <c r="B6" s="40">
        <v>1.8106244189422982</v>
      </c>
      <c r="C6" s="40">
        <v>2.5501169361006348</v>
      </c>
      <c r="D6" s="40">
        <v>3.0552799580908045</v>
      </c>
      <c r="E6" s="40">
        <v>0.3545822826147641</v>
      </c>
      <c r="F6" s="40"/>
    </row>
    <row r="7" spans="1:6" x14ac:dyDescent="0.25">
      <c r="A7" t="s">
        <v>57</v>
      </c>
      <c r="B7" s="40">
        <v>2.0031593943433883</v>
      </c>
      <c r="C7" s="40">
        <v>2.8862644889934965</v>
      </c>
      <c r="D7" s="40">
        <v>2.8725295542733762</v>
      </c>
      <c r="E7" s="40">
        <v>0.29535325757026015</v>
      </c>
      <c r="F7" s="40"/>
    </row>
    <row r="24" spans="1:1" x14ac:dyDescent="0.25">
      <c r="A24" s="55" t="s">
        <v>133</v>
      </c>
    </row>
    <row r="25" spans="1:1" x14ac:dyDescent="0.25">
      <c r="A25" s="55" t="s">
        <v>107</v>
      </c>
    </row>
    <row r="26" spans="1:1" x14ac:dyDescent="0.25">
      <c r="A26" s="55" t="s">
        <v>167</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workbookViewId="0">
      <selection activeCell="K20" sqref="K20"/>
    </sheetView>
  </sheetViews>
  <sheetFormatPr baseColWidth="10" defaultRowHeight="15" x14ac:dyDescent="0.25"/>
  <sheetData>
    <row r="2" spans="1:6" x14ac:dyDescent="0.25">
      <c r="A2" t="s">
        <v>134</v>
      </c>
    </row>
    <row r="4" spans="1:6" x14ac:dyDescent="0.25">
      <c r="B4" t="s">
        <v>52</v>
      </c>
      <c r="C4" t="s">
        <v>53</v>
      </c>
      <c r="D4" t="s">
        <v>54</v>
      </c>
      <c r="E4" t="s">
        <v>55</v>
      </c>
    </row>
    <row r="5" spans="1:6" x14ac:dyDescent="0.25">
      <c r="A5" t="s">
        <v>56</v>
      </c>
      <c r="B5" s="40">
        <v>0.55391822283838299</v>
      </c>
      <c r="C5" s="40">
        <v>0.6875032096025957</v>
      </c>
      <c r="D5" s="40">
        <v>0.3216868871212748</v>
      </c>
      <c r="E5" s="40">
        <v>7.2329727589154364E-3</v>
      </c>
      <c r="F5" s="40"/>
    </row>
    <row r="6" spans="1:6" x14ac:dyDescent="0.25">
      <c r="A6" t="s">
        <v>20</v>
      </c>
      <c r="B6" s="40">
        <v>1.3952586848313622</v>
      </c>
      <c r="C6" s="40">
        <v>2.4680476373964013</v>
      </c>
      <c r="D6" s="40">
        <v>1.9130775819255985</v>
      </c>
      <c r="E6" s="40">
        <v>5.7084454167082764E-2</v>
      </c>
      <c r="F6" s="40"/>
    </row>
    <row r="7" spans="1:6" x14ac:dyDescent="0.25">
      <c r="A7" t="s">
        <v>57</v>
      </c>
      <c r="B7" s="40">
        <v>0.96598515715507738</v>
      </c>
      <c r="C7" s="40">
        <v>1.5583152394852371</v>
      </c>
      <c r="D7" s="40">
        <v>1.0992735636363669</v>
      </c>
      <c r="E7" s="40">
        <v>3.3454602855282393E-2</v>
      </c>
      <c r="F7" s="40"/>
    </row>
    <row r="24" spans="1:1" x14ac:dyDescent="0.25">
      <c r="A24" s="55" t="s">
        <v>66</v>
      </c>
    </row>
    <row r="25" spans="1:1" x14ac:dyDescent="0.25">
      <c r="A25" s="55" t="s">
        <v>67</v>
      </c>
    </row>
    <row r="26" spans="1:1" x14ac:dyDescent="0.25">
      <c r="A26" s="55" t="s">
        <v>119</v>
      </c>
    </row>
    <row r="27" spans="1:1" x14ac:dyDescent="0.25">
      <c r="A27" s="55" t="s">
        <v>166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25" workbookViewId="0">
      <selection activeCell="H19" sqref="H19"/>
    </sheetView>
  </sheetViews>
  <sheetFormatPr baseColWidth="10" defaultRowHeight="15" x14ac:dyDescent="0.25"/>
  <cols>
    <col min="1" max="1" width="41.7109375" customWidth="1"/>
    <col min="2" max="2" width="14.85546875" customWidth="1"/>
    <col min="3" max="5" width="19" customWidth="1"/>
    <col min="7" max="7" width="19.85546875" customWidth="1"/>
    <col min="8" max="8" width="20.140625" customWidth="1"/>
    <col min="9" max="9" width="14.28515625" customWidth="1"/>
    <col min="10" max="11" width="20" customWidth="1"/>
  </cols>
  <sheetData>
    <row r="1" spans="1:14" x14ac:dyDescent="0.25">
      <c r="A1" t="s">
        <v>135</v>
      </c>
    </row>
    <row r="3" spans="1:14" x14ac:dyDescent="0.25">
      <c r="A3" s="2" t="s">
        <v>28</v>
      </c>
      <c r="B3" s="2" t="s">
        <v>178</v>
      </c>
      <c r="C3" s="2" t="s">
        <v>179</v>
      </c>
      <c r="D3" s="2" t="s">
        <v>180</v>
      </c>
      <c r="E3" s="2" t="s">
        <v>181</v>
      </c>
      <c r="G3" s="87" t="s">
        <v>182</v>
      </c>
      <c r="H3" s="88" t="s">
        <v>183</v>
      </c>
      <c r="J3" s="2" t="s">
        <v>87</v>
      </c>
      <c r="K3" s="2" t="s">
        <v>88</v>
      </c>
      <c r="L3" s="89" t="s">
        <v>89</v>
      </c>
      <c r="M3" s="90" t="s">
        <v>90</v>
      </c>
      <c r="N3" s="90" t="s">
        <v>91</v>
      </c>
    </row>
    <row r="4" spans="1:14" x14ac:dyDescent="0.25">
      <c r="A4" s="2" t="s">
        <v>77</v>
      </c>
      <c r="B4" s="2">
        <v>4079</v>
      </c>
      <c r="C4" s="2">
        <v>6924</v>
      </c>
      <c r="D4" s="2">
        <v>4044</v>
      </c>
      <c r="E4" s="2">
        <v>6891</v>
      </c>
      <c r="G4" s="87">
        <v>3299828.74</v>
      </c>
      <c r="H4" s="87">
        <v>3273872.63</v>
      </c>
      <c r="J4" s="91">
        <f t="shared" ref="J4:J13" si="0">B4/G4*1000</f>
        <v>1.2361247571896716</v>
      </c>
      <c r="K4" s="91">
        <f t="shared" ref="K4:K13" si="1">C4/G4*1000</f>
        <v>2.0982907131113717</v>
      </c>
      <c r="L4" s="92">
        <f t="shared" ref="L4:L13" si="2">(B4+C4)/G4*1000</f>
        <v>3.3344154703010433</v>
      </c>
      <c r="M4" s="91">
        <f>D4/H4*1000</f>
        <v>1.2352343713506047</v>
      </c>
      <c r="N4" s="91">
        <f>E4/H4*1000</f>
        <v>2.1048466995492126</v>
      </c>
    </row>
    <row r="5" spans="1:14" x14ac:dyDescent="0.25">
      <c r="A5" s="2" t="s">
        <v>78</v>
      </c>
      <c r="B5" s="2">
        <v>1263</v>
      </c>
      <c r="C5" s="2">
        <v>2541</v>
      </c>
      <c r="D5" s="2">
        <v>1248</v>
      </c>
      <c r="E5" s="2">
        <v>2511</v>
      </c>
      <c r="G5" s="87">
        <v>1025067.43</v>
      </c>
      <c r="H5" s="87">
        <v>1016515.53</v>
      </c>
      <c r="J5" s="91">
        <f t="shared" si="0"/>
        <v>1.2321140668765564</v>
      </c>
      <c r="K5" s="91">
        <f t="shared" si="1"/>
        <v>2.4788613174452339</v>
      </c>
      <c r="L5" s="92">
        <f t="shared" si="2"/>
        <v>3.7109753843217903</v>
      </c>
      <c r="M5" s="91">
        <f t="shared" ref="M5:M13" si="3">D5/H5*1000</f>
        <v>1.2277234957738421</v>
      </c>
      <c r="N5" s="91">
        <f t="shared" ref="N5:N13" si="4">E5/H5*1000</f>
        <v>2.4702032835641972</v>
      </c>
    </row>
    <row r="6" spans="1:14" x14ac:dyDescent="0.25">
      <c r="A6" s="2" t="s">
        <v>79</v>
      </c>
      <c r="B6" s="2">
        <v>1417</v>
      </c>
      <c r="C6" s="2">
        <v>2529</v>
      </c>
      <c r="D6" s="2">
        <v>1362</v>
      </c>
      <c r="E6" s="2">
        <v>2468</v>
      </c>
      <c r="G6" s="87">
        <v>995226.61</v>
      </c>
      <c r="H6" s="87">
        <v>978925.53</v>
      </c>
      <c r="J6" s="91">
        <f t="shared" si="0"/>
        <v>1.4237963351884251</v>
      </c>
      <c r="K6" s="91">
        <f t="shared" si="1"/>
        <v>2.541129803593174</v>
      </c>
      <c r="L6" s="92">
        <f t="shared" si="2"/>
        <v>3.9649261387815988</v>
      </c>
      <c r="M6" s="91">
        <f t="shared" si="3"/>
        <v>1.3913213602673125</v>
      </c>
      <c r="N6" s="91">
        <f t="shared" si="4"/>
        <v>2.5211315103815912</v>
      </c>
    </row>
    <row r="7" spans="1:14" x14ac:dyDescent="0.25">
      <c r="A7" s="2" t="s">
        <v>80</v>
      </c>
      <c r="B7" s="2">
        <v>1072</v>
      </c>
      <c r="C7" s="2">
        <v>2083</v>
      </c>
      <c r="D7" s="2">
        <v>1015</v>
      </c>
      <c r="E7" s="2">
        <v>1994</v>
      </c>
      <c r="G7" s="87">
        <v>767020.86</v>
      </c>
      <c r="H7" s="87">
        <v>741197.37</v>
      </c>
      <c r="J7" s="91">
        <f t="shared" si="0"/>
        <v>1.3976151835036144</v>
      </c>
      <c r="K7" s="91">
        <f t="shared" si="1"/>
        <v>2.7157018910802506</v>
      </c>
      <c r="L7" s="92">
        <f t="shared" si="2"/>
        <v>4.1133170745838648</v>
      </c>
      <c r="M7" s="91">
        <f t="shared" si="3"/>
        <v>1.3694058304605157</v>
      </c>
      <c r="N7" s="91">
        <f t="shared" si="4"/>
        <v>2.6902416019096238</v>
      </c>
    </row>
    <row r="8" spans="1:14" x14ac:dyDescent="0.25">
      <c r="A8" s="2" t="s">
        <v>81</v>
      </c>
      <c r="B8" s="2">
        <v>1212</v>
      </c>
      <c r="C8" s="2">
        <v>2546</v>
      </c>
      <c r="D8" s="2">
        <v>1057</v>
      </c>
      <c r="E8" s="2">
        <v>2282</v>
      </c>
      <c r="G8" s="87">
        <v>1005787.23</v>
      </c>
      <c r="H8" s="87">
        <v>909346.77</v>
      </c>
      <c r="J8" s="91">
        <f t="shared" si="0"/>
        <v>1.2050262360161403</v>
      </c>
      <c r="K8" s="91">
        <f t="shared" si="1"/>
        <v>2.5313504924893508</v>
      </c>
      <c r="L8" s="92">
        <f t="shared" si="2"/>
        <v>3.7363767285054914</v>
      </c>
      <c r="M8" s="91">
        <f t="shared" si="3"/>
        <v>1.1623728536474593</v>
      </c>
      <c r="N8" s="91">
        <f t="shared" si="4"/>
        <v>2.5094937105236541</v>
      </c>
    </row>
    <row r="9" spans="1:14" x14ac:dyDescent="0.25">
      <c r="A9" s="2" t="s">
        <v>82</v>
      </c>
      <c r="B9" s="2">
        <v>1319</v>
      </c>
      <c r="C9" s="2">
        <v>2985</v>
      </c>
      <c r="D9" s="2">
        <v>1235</v>
      </c>
      <c r="E9" s="2">
        <v>2872</v>
      </c>
      <c r="G9" s="87">
        <v>1204178.21</v>
      </c>
      <c r="H9" s="87">
        <v>1140595.3</v>
      </c>
      <c r="J9" s="91">
        <f t="shared" si="0"/>
        <v>1.0953528215728137</v>
      </c>
      <c r="K9" s="91">
        <f t="shared" si="1"/>
        <v>2.4788689707314999</v>
      </c>
      <c r="L9" s="92">
        <f t="shared" si="2"/>
        <v>3.5742217923043134</v>
      </c>
      <c r="M9" s="91">
        <f t="shared" si="3"/>
        <v>1.0827679195241293</v>
      </c>
      <c r="N9" s="91">
        <f t="shared" si="4"/>
        <v>2.5179833723670435</v>
      </c>
    </row>
    <row r="10" spans="1:14" x14ac:dyDescent="0.25">
      <c r="A10" s="2" t="s">
        <v>83</v>
      </c>
      <c r="B10" s="2">
        <v>999</v>
      </c>
      <c r="C10" s="2">
        <v>2113</v>
      </c>
      <c r="D10" s="2">
        <v>618</v>
      </c>
      <c r="E10" s="2">
        <v>1528</v>
      </c>
      <c r="G10" s="87">
        <v>940751.77</v>
      </c>
      <c r="H10" s="87">
        <v>681056.43</v>
      </c>
      <c r="J10" s="91">
        <f t="shared" si="0"/>
        <v>1.0619166839303422</v>
      </c>
      <c r="K10" s="91">
        <f t="shared" si="1"/>
        <v>2.2460760291739872</v>
      </c>
      <c r="L10" s="92">
        <f t="shared" si="2"/>
        <v>3.307992713104329</v>
      </c>
      <c r="M10" s="91">
        <f t="shared" si="3"/>
        <v>0.90741379535907174</v>
      </c>
      <c r="N10" s="91">
        <f t="shared" si="4"/>
        <v>2.2435732674897433</v>
      </c>
    </row>
    <row r="11" spans="1:14" x14ac:dyDescent="0.25">
      <c r="A11" s="2" t="s">
        <v>84</v>
      </c>
      <c r="B11" s="2">
        <v>3234</v>
      </c>
      <c r="C11" s="2">
        <v>8447</v>
      </c>
      <c r="D11" s="2">
        <v>3176</v>
      </c>
      <c r="E11" s="2">
        <v>8331</v>
      </c>
      <c r="G11" s="87">
        <v>4117120.79</v>
      </c>
      <c r="H11" s="87">
        <v>4052614.45</v>
      </c>
      <c r="J11" s="91">
        <f t="shared" si="0"/>
        <v>0.78550039334648714</v>
      </c>
      <c r="K11" s="91">
        <f t="shared" si="1"/>
        <v>2.0516765066783478</v>
      </c>
      <c r="L11" s="92">
        <f t="shared" si="2"/>
        <v>2.837176900024835</v>
      </c>
      <c r="M11" s="91">
        <f t="shared" si="3"/>
        <v>0.78369162405764992</v>
      </c>
      <c r="N11" s="91">
        <f t="shared" si="4"/>
        <v>2.055709987413187</v>
      </c>
    </row>
    <row r="12" spans="1:14" x14ac:dyDescent="0.25">
      <c r="A12" s="2" t="s">
        <v>85</v>
      </c>
      <c r="B12" s="2">
        <v>1351</v>
      </c>
      <c r="C12" s="2">
        <v>5116</v>
      </c>
      <c r="D12" s="2">
        <v>1351</v>
      </c>
      <c r="E12" s="2">
        <v>5116</v>
      </c>
      <c r="G12" s="87">
        <v>2767656.24</v>
      </c>
      <c r="H12" s="87">
        <v>2767656.24</v>
      </c>
      <c r="J12" s="91">
        <f t="shared" si="0"/>
        <v>0.48813865698870174</v>
      </c>
      <c r="K12" s="91">
        <f t="shared" si="1"/>
        <v>1.8484954619942249</v>
      </c>
      <c r="L12" s="92">
        <f t="shared" si="2"/>
        <v>2.3366341189829267</v>
      </c>
      <c r="M12" s="91">
        <f t="shared" si="3"/>
        <v>0.48813865698870174</v>
      </c>
      <c r="N12" s="91">
        <f t="shared" si="4"/>
        <v>1.8484954619942249</v>
      </c>
    </row>
    <row r="13" spans="1:14" x14ac:dyDescent="0.25">
      <c r="A13" s="2" t="s">
        <v>86</v>
      </c>
      <c r="B13" s="2">
        <f>SUM(B4:B12)</f>
        <v>15946</v>
      </c>
      <c r="C13" s="2">
        <f>SUM(C4:C12)</f>
        <v>35284</v>
      </c>
      <c r="D13" s="2">
        <f>SUM(D4:D12)</f>
        <v>15106</v>
      </c>
      <c r="E13" s="2">
        <f>SUM(E4:E12)</f>
        <v>33993</v>
      </c>
      <c r="G13" s="87">
        <f>SUM(G4:G12)</f>
        <v>16122637.880000001</v>
      </c>
      <c r="H13" s="87">
        <f>SUM(H4:H12)</f>
        <v>15561780.250000002</v>
      </c>
      <c r="J13" s="91">
        <f t="shared" si="0"/>
        <v>0.98904410796082443</v>
      </c>
      <c r="K13" s="91">
        <f t="shared" si="1"/>
        <v>2.1884756243126637</v>
      </c>
      <c r="L13" s="92">
        <f t="shared" si="2"/>
        <v>3.1775197322734883</v>
      </c>
      <c r="M13" s="91">
        <f t="shared" si="3"/>
        <v>0.97071156110175749</v>
      </c>
      <c r="N13" s="91">
        <f t="shared" si="4"/>
        <v>2.1843901824792824</v>
      </c>
    </row>
    <row r="16" spans="1:14" x14ac:dyDescent="0.25">
      <c r="B16" s="93"/>
    </row>
    <row r="31" spans="1:1" x14ac:dyDescent="0.25">
      <c r="A31" s="55" t="s">
        <v>136</v>
      </c>
    </row>
    <row r="32" spans="1:1" x14ac:dyDescent="0.25">
      <c r="A32" s="55" t="s">
        <v>119</v>
      </c>
    </row>
    <row r="33" spans="1:1" x14ac:dyDescent="0.25">
      <c r="A33" s="55" t="s">
        <v>137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topLeftCell="A7" workbookViewId="0">
      <selection activeCell="L39" sqref="L39"/>
    </sheetView>
  </sheetViews>
  <sheetFormatPr baseColWidth="10" defaultRowHeight="15" x14ac:dyDescent="0.25"/>
  <sheetData>
    <row r="1" spans="1:10" x14ac:dyDescent="0.25">
      <c r="A1" t="s">
        <v>138</v>
      </c>
    </row>
    <row r="3" spans="1:10" x14ac:dyDescent="0.25">
      <c r="I3" s="61" t="s">
        <v>92</v>
      </c>
      <c r="J3" s="62" t="s">
        <v>95</v>
      </c>
    </row>
    <row r="4" spans="1:10" x14ac:dyDescent="0.25">
      <c r="I4" s="2">
        <v>1</v>
      </c>
      <c r="J4" s="60">
        <v>0.76045555230686046</v>
      </c>
    </row>
    <row r="5" spans="1:10" x14ac:dyDescent="0.25">
      <c r="I5" s="2">
        <v>2</v>
      </c>
      <c r="J5" s="60">
        <v>1.3677315760928177</v>
      </c>
    </row>
    <row r="6" spans="1:10" x14ac:dyDescent="0.25">
      <c r="I6" s="2">
        <v>3</v>
      </c>
      <c r="J6" s="60">
        <v>1.1786678579457859</v>
      </c>
    </row>
    <row r="7" spans="1:10" x14ac:dyDescent="0.25">
      <c r="I7" s="2">
        <v>4</v>
      </c>
      <c r="J7" s="60">
        <v>1.0638174691854776</v>
      </c>
    </row>
    <row r="8" spans="1:10" x14ac:dyDescent="0.25">
      <c r="I8" s="2">
        <v>5</v>
      </c>
      <c r="J8" s="60">
        <v>1.2194302031109312</v>
      </c>
    </row>
    <row r="9" spans="1:10" x14ac:dyDescent="0.25">
      <c r="I9" s="2">
        <v>6</v>
      </c>
      <c r="J9" s="60">
        <v>0.60240553569952193</v>
      </c>
    </row>
    <row r="10" spans="1:10" x14ac:dyDescent="0.25">
      <c r="I10" s="2">
        <v>7</v>
      </c>
      <c r="J10" s="60">
        <v>0.94365596745830149</v>
      </c>
    </row>
    <row r="11" spans="1:10" x14ac:dyDescent="0.25">
      <c r="I11" s="2">
        <v>8</v>
      </c>
      <c r="J11" s="60">
        <v>1.2890112576269772</v>
      </c>
    </row>
    <row r="12" spans="1:10" x14ac:dyDescent="0.25">
      <c r="I12" s="2">
        <v>9</v>
      </c>
      <c r="J12" s="60">
        <v>1.1722151517181325</v>
      </c>
    </row>
    <row r="13" spans="1:10" x14ac:dyDescent="0.25">
      <c r="I13" s="2">
        <v>10</v>
      </c>
      <c r="J13" s="60">
        <v>0.96920619490046189</v>
      </c>
    </row>
    <row r="14" spans="1:10" x14ac:dyDescent="0.25">
      <c r="I14" s="2">
        <v>11</v>
      </c>
      <c r="J14" s="60">
        <v>1.2442182732116696</v>
      </c>
    </row>
    <row r="15" spans="1:10" x14ac:dyDescent="0.25">
      <c r="I15" s="2">
        <v>12</v>
      </c>
      <c r="J15" s="60">
        <v>0.85116046515831667</v>
      </c>
    </row>
    <row r="16" spans="1:10" x14ac:dyDescent="0.25">
      <c r="I16" s="2">
        <v>13</v>
      </c>
      <c r="J16" s="60">
        <v>0.50757525215291233</v>
      </c>
    </row>
    <row r="17" spans="1:10" x14ac:dyDescent="0.25">
      <c r="I17" s="2">
        <v>14</v>
      </c>
      <c r="J17" s="60">
        <v>1.1040490287302593</v>
      </c>
    </row>
    <row r="18" spans="1:10" x14ac:dyDescent="0.25">
      <c r="I18" s="2">
        <v>15</v>
      </c>
      <c r="J18" s="60">
        <v>1.0916426747865475</v>
      </c>
    </row>
    <row r="19" spans="1:10" x14ac:dyDescent="0.25">
      <c r="I19" s="2">
        <v>16</v>
      </c>
      <c r="J19" s="60">
        <v>1.4516448289087334</v>
      </c>
    </row>
    <row r="20" spans="1:10" x14ac:dyDescent="0.25">
      <c r="I20" s="2">
        <v>17</v>
      </c>
      <c r="J20" s="60">
        <v>1.3019372299185776</v>
      </c>
    </row>
    <row r="21" spans="1:10" x14ac:dyDescent="0.25">
      <c r="I21" s="2">
        <v>18</v>
      </c>
      <c r="J21" s="60">
        <v>1.1185664766019443</v>
      </c>
    </row>
    <row r="22" spans="1:10" x14ac:dyDescent="0.25">
      <c r="I22" s="2">
        <v>19</v>
      </c>
      <c r="J22" s="60">
        <v>1.0868583947278321</v>
      </c>
    </row>
    <row r="23" spans="1:10" x14ac:dyDescent="0.25">
      <c r="I23" s="2">
        <v>21</v>
      </c>
      <c r="J23" s="60">
        <v>0.80045391018890877</v>
      </c>
    </row>
    <row r="24" spans="1:10" x14ac:dyDescent="0.25">
      <c r="I24" s="2">
        <v>22</v>
      </c>
      <c r="J24" s="60">
        <v>0.83488524493052496</v>
      </c>
    </row>
    <row r="25" spans="1:10" x14ac:dyDescent="0.25">
      <c r="I25" s="2">
        <v>23</v>
      </c>
      <c r="J25" s="60">
        <v>1.2801929962063614</v>
      </c>
    </row>
    <row r="26" spans="1:10" x14ac:dyDescent="0.25">
      <c r="I26" s="2">
        <v>24</v>
      </c>
      <c r="J26" s="60">
        <v>1.0981836419082942</v>
      </c>
    </row>
    <row r="27" spans="1:10" x14ac:dyDescent="0.25">
      <c r="I27" s="2">
        <v>25</v>
      </c>
      <c r="J27" s="60">
        <v>0.81931294862944881</v>
      </c>
    </row>
    <row r="28" spans="1:10" x14ac:dyDescent="0.25">
      <c r="I28" s="2">
        <v>26</v>
      </c>
      <c r="J28" s="60">
        <v>0.85940089444846213</v>
      </c>
    </row>
    <row r="29" spans="1:10" x14ac:dyDescent="0.25">
      <c r="I29" s="2">
        <v>27</v>
      </c>
      <c r="J29" s="60">
        <v>1.0493731191410407</v>
      </c>
    </row>
    <row r="30" spans="1:10" x14ac:dyDescent="0.25">
      <c r="I30" s="2">
        <v>28</v>
      </c>
      <c r="J30" s="60">
        <v>0.97230704049596761</v>
      </c>
    </row>
    <row r="31" spans="1:10" x14ac:dyDescent="0.25">
      <c r="A31" t="s">
        <v>76</v>
      </c>
      <c r="I31" s="2">
        <v>29</v>
      </c>
      <c r="J31" s="60">
        <v>0.84618558905508934</v>
      </c>
    </row>
    <row r="32" spans="1:10" x14ac:dyDescent="0.25">
      <c r="A32" t="s">
        <v>119</v>
      </c>
      <c r="I32" s="2" t="s">
        <v>93</v>
      </c>
      <c r="J32" s="60">
        <v>0.67945096613241518</v>
      </c>
    </row>
    <row r="33" spans="1:10" x14ac:dyDescent="0.25">
      <c r="A33" t="s">
        <v>139</v>
      </c>
      <c r="I33" s="2" t="s">
        <v>94</v>
      </c>
      <c r="J33" s="60">
        <v>0.524693399728966</v>
      </c>
    </row>
    <row r="34" spans="1:10" x14ac:dyDescent="0.25">
      <c r="I34" s="2">
        <v>30</v>
      </c>
      <c r="J34" s="60">
        <v>0.80050717350140277</v>
      </c>
    </row>
    <row r="35" spans="1:10" x14ac:dyDescent="0.25">
      <c r="I35" s="2">
        <v>31</v>
      </c>
      <c r="J35" s="60">
        <v>0.59498566902642946</v>
      </c>
    </row>
    <row r="36" spans="1:10" x14ac:dyDescent="0.25">
      <c r="I36" s="2">
        <v>32</v>
      </c>
      <c r="J36" s="60">
        <v>1.0665647590972804</v>
      </c>
    </row>
    <row r="37" spans="1:10" x14ac:dyDescent="0.25">
      <c r="I37" s="2">
        <v>33</v>
      </c>
      <c r="J37" s="60">
        <v>0.83777510382205544</v>
      </c>
    </row>
    <row r="38" spans="1:10" x14ac:dyDescent="0.25">
      <c r="I38" s="2">
        <v>34</v>
      </c>
      <c r="J38" s="60">
        <v>0.75253928654079305</v>
      </c>
    </row>
    <row r="39" spans="1:10" x14ac:dyDescent="0.25">
      <c r="I39" s="2">
        <v>35</v>
      </c>
      <c r="J39" s="60">
        <v>0.75521636394456404</v>
      </c>
    </row>
    <row r="40" spans="1:10" x14ac:dyDescent="0.25">
      <c r="I40" s="2">
        <v>36</v>
      </c>
      <c r="J40" s="60">
        <v>0.96875444012451717</v>
      </c>
    </row>
    <row r="41" spans="1:10" x14ac:dyDescent="0.25">
      <c r="I41" s="2">
        <v>37</v>
      </c>
      <c r="J41" s="60">
        <v>0.89849958894511073</v>
      </c>
    </row>
    <row r="42" spans="1:10" x14ac:dyDescent="0.25">
      <c r="I42" s="2">
        <v>38</v>
      </c>
      <c r="J42" s="60">
        <v>0.71004782900679064</v>
      </c>
    </row>
    <row r="43" spans="1:10" x14ac:dyDescent="0.25">
      <c r="I43" s="2">
        <v>39</v>
      </c>
      <c r="J43" s="60">
        <v>1.1025270428681173</v>
      </c>
    </row>
    <row r="44" spans="1:10" x14ac:dyDescent="0.25">
      <c r="I44" s="2">
        <v>40</v>
      </c>
      <c r="J44" s="60">
        <v>1.2143252485491254</v>
      </c>
    </row>
    <row r="45" spans="1:10" x14ac:dyDescent="0.25">
      <c r="I45" s="2">
        <v>41</v>
      </c>
      <c r="J45" s="60">
        <v>1.1828103087680819</v>
      </c>
    </row>
    <row r="46" spans="1:10" x14ac:dyDescent="0.25">
      <c r="I46" s="2">
        <v>42</v>
      </c>
      <c r="J46" s="60">
        <v>0.59211582075469871</v>
      </c>
    </row>
    <row r="47" spans="1:10" x14ac:dyDescent="0.25">
      <c r="I47" s="2">
        <v>43</v>
      </c>
      <c r="J47" s="60">
        <v>0.73396247944660409</v>
      </c>
    </row>
    <row r="48" spans="1:10" x14ac:dyDescent="0.25">
      <c r="I48" s="2">
        <v>44</v>
      </c>
      <c r="J48" s="60">
        <v>0.74873570138057244</v>
      </c>
    </row>
    <row r="49" spans="9:10" x14ac:dyDescent="0.25">
      <c r="I49" s="2">
        <v>45</v>
      </c>
      <c r="J49" s="60">
        <v>0.93271903284049873</v>
      </c>
    </row>
    <row r="50" spans="9:10" x14ac:dyDescent="0.25">
      <c r="I50" s="2">
        <v>46</v>
      </c>
      <c r="J50" s="60">
        <v>1.1318819954896033</v>
      </c>
    </row>
    <row r="51" spans="9:10" x14ac:dyDescent="0.25">
      <c r="I51" s="2">
        <v>47</v>
      </c>
      <c r="J51" s="60">
        <v>1.2105026741168696</v>
      </c>
    </row>
    <row r="52" spans="9:10" x14ac:dyDescent="0.25">
      <c r="I52" s="2">
        <v>48</v>
      </c>
      <c r="J52" s="60">
        <v>0.9376154439015304</v>
      </c>
    </row>
    <row r="53" spans="9:10" x14ac:dyDescent="0.25">
      <c r="I53" s="2">
        <v>49</v>
      </c>
      <c r="J53" s="60">
        <v>1.0207412736544976</v>
      </c>
    </row>
    <row r="54" spans="9:10" x14ac:dyDescent="0.25">
      <c r="I54" s="2">
        <v>50</v>
      </c>
      <c r="J54" s="60">
        <v>1.3434280738713666</v>
      </c>
    </row>
    <row r="55" spans="9:10" x14ac:dyDescent="0.25">
      <c r="I55" s="2">
        <v>51</v>
      </c>
      <c r="J55" s="60">
        <v>0.93956650109941997</v>
      </c>
    </row>
    <row r="56" spans="9:10" x14ac:dyDescent="0.25">
      <c r="I56" s="2">
        <v>52</v>
      </c>
      <c r="J56" s="60">
        <v>1.2735054690520273</v>
      </c>
    </row>
    <row r="57" spans="9:10" x14ac:dyDescent="0.25">
      <c r="I57" s="2">
        <v>53</v>
      </c>
      <c r="J57" s="60">
        <v>1.1709994949088844</v>
      </c>
    </row>
    <row r="58" spans="9:10" x14ac:dyDescent="0.25">
      <c r="I58" s="2">
        <v>54</v>
      </c>
      <c r="J58" s="60">
        <v>0.84779637358061999</v>
      </c>
    </row>
    <row r="59" spans="9:10" x14ac:dyDescent="0.25">
      <c r="I59" s="2">
        <v>55</v>
      </c>
      <c r="J59" s="60">
        <v>1.1957302862937027</v>
      </c>
    </row>
    <row r="60" spans="9:10" x14ac:dyDescent="0.25">
      <c r="I60" s="2">
        <v>56</v>
      </c>
      <c r="J60" s="60">
        <v>1.0740761450530896</v>
      </c>
    </row>
    <row r="61" spans="9:10" x14ac:dyDescent="0.25">
      <c r="I61" s="2">
        <v>57</v>
      </c>
      <c r="J61" s="60">
        <v>0.71061138699051085</v>
      </c>
    </row>
    <row r="62" spans="9:10" x14ac:dyDescent="0.25">
      <c r="I62" s="2">
        <v>58</v>
      </c>
      <c r="J62" s="60">
        <v>1.4012135640489065</v>
      </c>
    </row>
    <row r="63" spans="9:10" x14ac:dyDescent="0.25">
      <c r="I63" s="2">
        <v>59</v>
      </c>
      <c r="J63" s="60">
        <v>0.76080516811023025</v>
      </c>
    </row>
    <row r="64" spans="9:10" x14ac:dyDescent="0.25">
      <c r="I64" s="2">
        <v>60</v>
      </c>
      <c r="J64" s="60">
        <v>0.82971247116519964</v>
      </c>
    </row>
    <row r="65" spans="9:10" x14ac:dyDescent="0.25">
      <c r="I65" s="2">
        <v>61</v>
      </c>
      <c r="J65" s="60">
        <v>1.2411205305107045</v>
      </c>
    </row>
    <row r="66" spans="9:10" x14ac:dyDescent="0.25">
      <c r="I66" s="2">
        <v>62</v>
      </c>
      <c r="J66" s="60">
        <v>1.1427367374252972</v>
      </c>
    </row>
    <row r="67" spans="9:10" x14ac:dyDescent="0.25">
      <c r="I67" s="2">
        <v>63</v>
      </c>
      <c r="J67" s="60">
        <v>0.64954440821281267</v>
      </c>
    </row>
    <row r="68" spans="9:10" x14ac:dyDescent="0.25">
      <c r="I68" s="2">
        <v>64</v>
      </c>
      <c r="J68" s="60">
        <v>0.70739729143443331</v>
      </c>
    </row>
    <row r="69" spans="9:10" x14ac:dyDescent="0.25">
      <c r="I69" s="2">
        <v>65</v>
      </c>
      <c r="J69" s="60">
        <v>1.1313994376621539</v>
      </c>
    </row>
    <row r="70" spans="9:10" x14ac:dyDescent="0.25">
      <c r="I70" s="2">
        <v>66</v>
      </c>
      <c r="J70" s="60">
        <v>1.1589299688011274</v>
      </c>
    </row>
    <row r="71" spans="9:10" x14ac:dyDescent="0.25">
      <c r="I71" s="2">
        <v>67</v>
      </c>
      <c r="J71" s="60">
        <v>0.69306923915714569</v>
      </c>
    </row>
    <row r="72" spans="9:10" x14ac:dyDescent="0.25">
      <c r="I72" s="2">
        <v>68</v>
      </c>
      <c r="J72" s="60">
        <v>0.77010103725608803</v>
      </c>
    </row>
    <row r="73" spans="9:10" x14ac:dyDescent="0.25">
      <c r="I73" s="2">
        <v>69</v>
      </c>
      <c r="J73" s="60">
        <v>0.52019144552389807</v>
      </c>
    </row>
    <row r="74" spans="9:10" x14ac:dyDescent="0.25">
      <c r="I74" s="2">
        <v>70</v>
      </c>
      <c r="J74" s="60">
        <v>1.0332823949714574</v>
      </c>
    </row>
    <row r="75" spans="9:10" x14ac:dyDescent="0.25">
      <c r="I75" s="2">
        <v>71</v>
      </c>
      <c r="J75" s="60">
        <v>0.75135461493306199</v>
      </c>
    </row>
    <row r="76" spans="9:10" x14ac:dyDescent="0.25">
      <c r="I76" s="2">
        <v>72</v>
      </c>
      <c r="J76" s="60">
        <v>1.1702072799514462</v>
      </c>
    </row>
    <row r="77" spans="9:10" x14ac:dyDescent="0.25">
      <c r="I77" s="2">
        <v>73</v>
      </c>
      <c r="J77" s="60">
        <v>0.70192984240884126</v>
      </c>
    </row>
    <row r="78" spans="9:10" x14ac:dyDescent="0.25">
      <c r="I78" s="2">
        <v>74</v>
      </c>
      <c r="J78" s="60">
        <v>0.62868682543006582</v>
      </c>
    </row>
    <row r="79" spans="9:10" x14ac:dyDescent="0.25">
      <c r="I79" s="2">
        <v>75</v>
      </c>
      <c r="J79" s="60">
        <v>0.27030574779613165</v>
      </c>
    </row>
    <row r="80" spans="9:10" x14ac:dyDescent="0.25">
      <c r="I80" s="2">
        <v>76</v>
      </c>
      <c r="J80" s="60">
        <v>0.79232839076285377</v>
      </c>
    </row>
    <row r="81" spans="9:10" x14ac:dyDescent="0.25">
      <c r="I81" s="2">
        <v>77</v>
      </c>
      <c r="J81" s="60">
        <v>0.53301912258895356</v>
      </c>
    </row>
    <row r="82" spans="9:10" x14ac:dyDescent="0.25">
      <c r="I82" s="2">
        <v>78</v>
      </c>
      <c r="J82" s="60">
        <v>0.4685043966920428</v>
      </c>
    </row>
    <row r="83" spans="9:10" x14ac:dyDescent="0.25">
      <c r="I83" s="2">
        <v>79</v>
      </c>
      <c r="J83" s="60">
        <v>1.1146061815537716</v>
      </c>
    </row>
    <row r="84" spans="9:10" x14ac:dyDescent="0.25">
      <c r="I84" s="2">
        <v>80</v>
      </c>
      <c r="J84" s="60">
        <v>1.2313733656349832</v>
      </c>
    </row>
    <row r="85" spans="9:10" x14ac:dyDescent="0.25">
      <c r="I85" s="2">
        <v>81</v>
      </c>
      <c r="J85" s="60">
        <v>1.0108817487426904</v>
      </c>
    </row>
    <row r="86" spans="9:10" x14ac:dyDescent="0.25">
      <c r="I86" s="2">
        <v>82</v>
      </c>
      <c r="J86" s="60">
        <v>1.1717804856111689</v>
      </c>
    </row>
    <row r="87" spans="9:10" x14ac:dyDescent="0.25">
      <c r="I87" s="2">
        <v>83</v>
      </c>
      <c r="J87" s="60">
        <v>0.81846295859057827</v>
      </c>
    </row>
    <row r="88" spans="9:10" x14ac:dyDescent="0.25">
      <c r="I88" s="2">
        <v>84</v>
      </c>
      <c r="J88" s="60">
        <v>0.69297794369518528</v>
      </c>
    </row>
    <row r="89" spans="9:10" x14ac:dyDescent="0.25">
      <c r="I89" s="2">
        <v>85</v>
      </c>
      <c r="J89" s="60">
        <v>0.88099973450015168</v>
      </c>
    </row>
    <row r="90" spans="9:10" x14ac:dyDescent="0.25">
      <c r="I90" s="2">
        <v>86</v>
      </c>
      <c r="J90" s="60">
        <v>0.97369842875821977</v>
      </c>
    </row>
    <row r="91" spans="9:10" x14ac:dyDescent="0.25">
      <c r="I91" s="2">
        <v>87</v>
      </c>
      <c r="J91" s="60">
        <v>0.97747557908848892</v>
      </c>
    </row>
    <row r="92" spans="9:10" x14ac:dyDescent="0.25">
      <c r="I92" s="2">
        <v>88</v>
      </c>
      <c r="J92" s="60">
        <v>1.1431449905137707</v>
      </c>
    </row>
    <row r="93" spans="9:10" x14ac:dyDescent="0.25">
      <c r="I93" s="2">
        <v>89</v>
      </c>
      <c r="J93" s="60">
        <v>1.4683976462968527</v>
      </c>
    </row>
    <row r="94" spans="9:10" x14ac:dyDescent="0.25">
      <c r="I94" s="2">
        <v>90</v>
      </c>
      <c r="J94" s="60">
        <v>0.78350395979944665</v>
      </c>
    </row>
    <row r="95" spans="9:10" x14ac:dyDescent="0.25">
      <c r="I95" s="2">
        <v>91</v>
      </c>
      <c r="J95" s="60">
        <v>0.42681788946976951</v>
      </c>
    </row>
    <row r="96" spans="9:10" x14ac:dyDescent="0.25">
      <c r="I96" s="2">
        <v>92</v>
      </c>
      <c r="J96" s="60">
        <v>0.30303046109388188</v>
      </c>
    </row>
    <row r="97" spans="9:10" x14ac:dyDescent="0.25">
      <c r="I97" s="2">
        <v>93</v>
      </c>
      <c r="J97" s="60">
        <v>0.34158889861055908</v>
      </c>
    </row>
    <row r="98" spans="9:10" x14ac:dyDescent="0.25">
      <c r="I98" s="2">
        <v>94</v>
      </c>
      <c r="J98" s="60">
        <v>0.35907802626870661</v>
      </c>
    </row>
    <row r="99" spans="9:10" x14ac:dyDescent="0.25">
      <c r="I99" s="2">
        <v>95</v>
      </c>
      <c r="J99" s="60">
        <v>0.44308750316006085</v>
      </c>
    </row>
    <row r="100" spans="9:10" x14ac:dyDescent="0.25">
      <c r="I100" s="2">
        <v>971</v>
      </c>
      <c r="J100" s="60">
        <v>0.77958423762514917</v>
      </c>
    </row>
    <row r="101" spans="9:10" x14ac:dyDescent="0.25">
      <c r="I101" s="2">
        <v>972</v>
      </c>
      <c r="J101" s="60">
        <v>1.1457562819791463</v>
      </c>
    </row>
    <row r="102" spans="9:10" x14ac:dyDescent="0.25">
      <c r="I102" s="2">
        <v>973</v>
      </c>
      <c r="J102" s="60">
        <v>1.1344619685150528</v>
      </c>
    </row>
    <row r="103" spans="9:10" x14ac:dyDescent="0.25">
      <c r="I103" s="2">
        <v>974</v>
      </c>
      <c r="J103" s="60">
        <v>1.1584666976835962</v>
      </c>
    </row>
    <row r="104" spans="9:10" x14ac:dyDescent="0.25">
      <c r="I104" s="2">
        <v>976</v>
      </c>
      <c r="J104" s="60">
        <v>0.32999602191608757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7"/>
  <sheetViews>
    <sheetView workbookViewId="0">
      <selection activeCell="A15" sqref="A15:H15"/>
    </sheetView>
  </sheetViews>
  <sheetFormatPr baseColWidth="10" defaultRowHeight="15" x14ac:dyDescent="0.25"/>
  <cols>
    <col min="10" max="10" width="20" customWidth="1"/>
  </cols>
  <sheetData>
    <row r="2" spans="1:13" x14ac:dyDescent="0.25">
      <c r="A2" t="s">
        <v>140</v>
      </c>
    </row>
    <row r="4" spans="1:13" x14ac:dyDescent="0.25">
      <c r="J4" s="61" t="s">
        <v>92</v>
      </c>
      <c r="K4" s="2" t="s">
        <v>95</v>
      </c>
      <c r="L4" s="2" t="s">
        <v>97</v>
      </c>
      <c r="M4" s="2"/>
    </row>
    <row r="5" spans="1:13" x14ac:dyDescent="0.25">
      <c r="J5" s="2">
        <v>1</v>
      </c>
      <c r="K5" s="60">
        <v>0.76045555230686046</v>
      </c>
      <c r="L5" s="60">
        <v>30.401001369589327</v>
      </c>
      <c r="M5" s="2">
        <v>1</v>
      </c>
    </row>
    <row r="6" spans="1:13" x14ac:dyDescent="0.25">
      <c r="J6" s="2">
        <v>2</v>
      </c>
      <c r="K6" s="60">
        <v>1.3677315760928177</v>
      </c>
      <c r="L6" s="60">
        <v>0.91962614882857852</v>
      </c>
      <c r="M6" s="2">
        <v>1</v>
      </c>
    </row>
    <row r="7" spans="1:13" x14ac:dyDescent="0.25">
      <c r="J7" s="2">
        <v>3</v>
      </c>
      <c r="K7" s="60">
        <v>1.1786678579457859</v>
      </c>
      <c r="L7" s="2"/>
      <c r="M7" s="2">
        <v>1</v>
      </c>
    </row>
    <row r="8" spans="1:13" x14ac:dyDescent="0.25">
      <c r="J8" s="2">
        <v>4</v>
      </c>
      <c r="K8" s="60">
        <v>1.0638174691854776</v>
      </c>
      <c r="L8" s="2"/>
      <c r="M8" s="2">
        <v>1</v>
      </c>
    </row>
    <row r="9" spans="1:13" x14ac:dyDescent="0.25">
      <c r="J9" s="2">
        <v>5</v>
      </c>
      <c r="K9" s="60">
        <v>1.2194302031109312</v>
      </c>
      <c r="L9" s="2"/>
      <c r="M9" s="2">
        <v>1</v>
      </c>
    </row>
    <row r="10" spans="1:13" x14ac:dyDescent="0.25">
      <c r="J10" s="2">
        <v>6</v>
      </c>
      <c r="K10" s="60">
        <v>0.60240553569952193</v>
      </c>
      <c r="L10" s="2"/>
      <c r="M10" s="2">
        <v>1</v>
      </c>
    </row>
    <row r="11" spans="1:13" x14ac:dyDescent="0.25">
      <c r="J11" s="2">
        <v>7</v>
      </c>
      <c r="K11" s="60">
        <v>0.94365596745830149</v>
      </c>
      <c r="L11" s="2"/>
      <c r="M11" s="2">
        <v>1</v>
      </c>
    </row>
    <row r="12" spans="1:13" x14ac:dyDescent="0.25">
      <c r="J12" s="2">
        <v>8</v>
      </c>
      <c r="K12" s="60">
        <v>1.2890112576269772</v>
      </c>
      <c r="L12" s="2"/>
      <c r="M12" s="2">
        <v>1</v>
      </c>
    </row>
    <row r="13" spans="1:13" x14ac:dyDescent="0.25">
      <c r="J13" s="2">
        <v>9</v>
      </c>
      <c r="K13" s="60">
        <v>1.1722151517181325</v>
      </c>
      <c r="L13" s="2"/>
      <c r="M13" s="2">
        <v>1</v>
      </c>
    </row>
    <row r="14" spans="1:13" x14ac:dyDescent="0.25">
      <c r="J14" s="2">
        <v>10</v>
      </c>
      <c r="K14" s="60">
        <v>0.96920619490046189</v>
      </c>
      <c r="L14" s="2"/>
      <c r="M14" s="2">
        <v>1</v>
      </c>
    </row>
    <row r="15" spans="1:13" ht="22.5" customHeight="1" x14ac:dyDescent="0.25">
      <c r="A15" s="120" t="s">
        <v>205</v>
      </c>
      <c r="B15" s="120"/>
      <c r="C15" s="120"/>
      <c r="D15" s="120"/>
      <c r="E15" s="120"/>
      <c r="F15" s="120"/>
      <c r="G15" s="120"/>
      <c r="H15" s="120"/>
      <c r="J15" s="2">
        <v>11</v>
      </c>
      <c r="K15" s="60">
        <v>1.2442182732116696</v>
      </c>
      <c r="L15" s="2"/>
      <c r="M15" s="2">
        <v>1</v>
      </c>
    </row>
    <row r="16" spans="1:13" x14ac:dyDescent="0.25">
      <c r="J16" s="2">
        <v>12</v>
      </c>
      <c r="K16" s="60">
        <v>0.85116046515831667</v>
      </c>
      <c r="L16" s="2"/>
      <c r="M16" s="2">
        <v>1</v>
      </c>
    </row>
    <row r="17" spans="10:13" x14ac:dyDescent="0.25">
      <c r="J17" s="2">
        <v>13</v>
      </c>
      <c r="K17" s="60">
        <v>0.50757525215291233</v>
      </c>
      <c r="L17" s="2"/>
      <c r="M17" s="2">
        <v>1</v>
      </c>
    </row>
    <row r="18" spans="10:13" x14ac:dyDescent="0.25">
      <c r="J18" s="2">
        <v>14</v>
      </c>
      <c r="K18" s="60">
        <v>1.1040490287302593</v>
      </c>
      <c r="L18" s="2"/>
      <c r="M18" s="2">
        <v>1</v>
      </c>
    </row>
    <row r="19" spans="10:13" x14ac:dyDescent="0.25">
      <c r="J19" s="2">
        <v>15</v>
      </c>
      <c r="K19" s="60">
        <v>1.0916426747865475</v>
      </c>
      <c r="L19" s="2"/>
      <c r="M19" s="2">
        <v>1</v>
      </c>
    </row>
    <row r="20" spans="10:13" x14ac:dyDescent="0.25">
      <c r="J20" s="2">
        <v>16</v>
      </c>
      <c r="K20" s="60">
        <v>1.4516448289087334</v>
      </c>
      <c r="L20" s="2"/>
      <c r="M20" s="2">
        <v>1</v>
      </c>
    </row>
    <row r="21" spans="10:13" x14ac:dyDescent="0.25">
      <c r="J21" s="2">
        <v>17</v>
      </c>
      <c r="K21" s="60">
        <v>1.3019372299185776</v>
      </c>
      <c r="L21" s="2"/>
      <c r="M21" s="2">
        <v>1</v>
      </c>
    </row>
    <row r="22" spans="10:13" x14ac:dyDescent="0.25">
      <c r="J22" s="2">
        <v>18</v>
      </c>
      <c r="K22" s="60">
        <v>1.1185664766019443</v>
      </c>
      <c r="L22" s="2"/>
      <c r="M22" s="2">
        <v>1</v>
      </c>
    </row>
    <row r="23" spans="10:13" x14ac:dyDescent="0.25">
      <c r="J23" s="2">
        <v>19</v>
      </c>
      <c r="K23" s="60">
        <v>1.0868583947278321</v>
      </c>
      <c r="L23" s="2"/>
      <c r="M23" s="2">
        <v>1</v>
      </c>
    </row>
    <row r="24" spans="10:13" x14ac:dyDescent="0.25">
      <c r="J24" s="2">
        <v>21</v>
      </c>
      <c r="K24" s="60">
        <v>0.80045391018890877</v>
      </c>
      <c r="L24" s="2"/>
      <c r="M24" s="2">
        <v>1</v>
      </c>
    </row>
    <row r="25" spans="10:13" x14ac:dyDescent="0.25">
      <c r="J25" s="2">
        <v>22</v>
      </c>
      <c r="K25" s="60">
        <v>0.83488524493052496</v>
      </c>
      <c r="L25" s="2"/>
      <c r="M25" s="2">
        <v>1</v>
      </c>
    </row>
    <row r="26" spans="10:13" x14ac:dyDescent="0.25">
      <c r="J26" s="2">
        <v>23</v>
      </c>
      <c r="K26" s="60">
        <v>1.2801929962063614</v>
      </c>
      <c r="L26" s="2"/>
      <c r="M26" s="2">
        <v>1</v>
      </c>
    </row>
    <row r="27" spans="10:13" x14ac:dyDescent="0.25">
      <c r="J27" s="2">
        <v>24</v>
      </c>
      <c r="K27" s="60">
        <v>1.0981836419082942</v>
      </c>
      <c r="L27" s="2"/>
      <c r="M27" s="2">
        <v>1</v>
      </c>
    </row>
    <row r="28" spans="10:13" x14ac:dyDescent="0.25">
      <c r="J28" s="2">
        <v>25</v>
      </c>
      <c r="K28" s="60">
        <v>0.81931294862944881</v>
      </c>
      <c r="L28" s="2"/>
      <c r="M28" s="2">
        <v>1</v>
      </c>
    </row>
    <row r="29" spans="10:13" x14ac:dyDescent="0.25">
      <c r="J29" s="2">
        <v>26</v>
      </c>
      <c r="K29" s="60">
        <v>0.85940089444846213</v>
      </c>
      <c r="L29" s="2"/>
      <c r="M29" s="2">
        <v>1</v>
      </c>
    </row>
    <row r="30" spans="10:13" x14ac:dyDescent="0.25">
      <c r="J30" s="2">
        <v>27</v>
      </c>
      <c r="K30" s="60">
        <v>1.0493731191410407</v>
      </c>
      <c r="L30" s="2"/>
      <c r="M30" s="2">
        <v>1</v>
      </c>
    </row>
    <row r="31" spans="10:13" x14ac:dyDescent="0.25">
      <c r="J31" s="2">
        <v>28</v>
      </c>
      <c r="K31" s="60">
        <v>0.97230704049596761</v>
      </c>
      <c r="L31" s="2"/>
      <c r="M31" s="2">
        <v>1</v>
      </c>
    </row>
    <row r="32" spans="10:13" x14ac:dyDescent="0.25">
      <c r="J32" s="2">
        <v>29</v>
      </c>
      <c r="K32" s="60">
        <v>0.84618558905508934</v>
      </c>
      <c r="L32" s="2"/>
      <c r="M32" s="2">
        <v>1</v>
      </c>
    </row>
    <row r="33" spans="10:13" x14ac:dyDescent="0.25">
      <c r="J33" s="2" t="s">
        <v>93</v>
      </c>
      <c r="K33" s="60">
        <v>0.67945096613241518</v>
      </c>
      <c r="L33" s="2"/>
      <c r="M33" s="2">
        <v>1</v>
      </c>
    </row>
    <row r="34" spans="10:13" x14ac:dyDescent="0.25">
      <c r="J34" s="2" t="s">
        <v>94</v>
      </c>
      <c r="K34" s="60">
        <v>0.524693399728966</v>
      </c>
      <c r="L34" s="2"/>
      <c r="M34" s="2">
        <v>1</v>
      </c>
    </row>
    <row r="35" spans="10:13" x14ac:dyDescent="0.25">
      <c r="J35" s="2">
        <v>30</v>
      </c>
      <c r="K35" s="60">
        <v>0.80050717350140277</v>
      </c>
      <c r="L35" s="2"/>
      <c r="M35" s="2">
        <v>1</v>
      </c>
    </row>
    <row r="36" spans="10:13" x14ac:dyDescent="0.25">
      <c r="J36" s="2">
        <v>31</v>
      </c>
      <c r="K36" s="60">
        <v>0.59498566902642946</v>
      </c>
      <c r="L36" s="2"/>
      <c r="M36" s="2">
        <v>1</v>
      </c>
    </row>
    <row r="37" spans="10:13" x14ac:dyDescent="0.25">
      <c r="J37" s="2">
        <v>32</v>
      </c>
      <c r="K37" s="60">
        <v>1.0665647590972804</v>
      </c>
      <c r="L37" s="2"/>
      <c r="M37" s="2">
        <v>1</v>
      </c>
    </row>
    <row r="38" spans="10:13" x14ac:dyDescent="0.25">
      <c r="J38" s="2">
        <v>33</v>
      </c>
      <c r="K38" s="60">
        <v>0.83777510382205544</v>
      </c>
      <c r="L38" s="2"/>
      <c r="M38" s="2">
        <v>1</v>
      </c>
    </row>
    <row r="39" spans="10:13" x14ac:dyDescent="0.25">
      <c r="J39" s="2">
        <v>34</v>
      </c>
      <c r="K39" s="60">
        <v>0.75253928654079305</v>
      </c>
      <c r="L39" s="2"/>
      <c r="M39" s="2">
        <v>1</v>
      </c>
    </row>
    <row r="40" spans="10:13" x14ac:dyDescent="0.25">
      <c r="J40" s="2">
        <v>35</v>
      </c>
      <c r="K40" s="60">
        <v>0.75521636394456404</v>
      </c>
      <c r="L40" s="2"/>
      <c r="M40" s="2">
        <v>1</v>
      </c>
    </row>
    <row r="41" spans="10:13" x14ac:dyDescent="0.25">
      <c r="J41" s="2">
        <v>36</v>
      </c>
      <c r="K41" s="60">
        <v>0.96875444012451717</v>
      </c>
      <c r="L41" s="2"/>
      <c r="M41" s="2">
        <v>1</v>
      </c>
    </row>
    <row r="42" spans="10:13" x14ac:dyDescent="0.25">
      <c r="J42" s="2">
        <v>37</v>
      </c>
      <c r="K42" s="60">
        <v>0.89849958894511073</v>
      </c>
      <c r="L42" s="2"/>
      <c r="M42" s="2">
        <v>1</v>
      </c>
    </row>
    <row r="43" spans="10:13" x14ac:dyDescent="0.25">
      <c r="J43" s="2">
        <v>38</v>
      </c>
      <c r="K43" s="60">
        <v>0.71004782900679064</v>
      </c>
      <c r="L43" s="2"/>
      <c r="M43" s="2">
        <v>1</v>
      </c>
    </row>
    <row r="44" spans="10:13" x14ac:dyDescent="0.25">
      <c r="J44" s="2">
        <v>39</v>
      </c>
      <c r="K44" s="60">
        <v>1.1025270428681173</v>
      </c>
      <c r="L44" s="2"/>
      <c r="M44" s="2">
        <v>1</v>
      </c>
    </row>
    <row r="45" spans="10:13" x14ac:dyDescent="0.25">
      <c r="J45" s="2">
        <v>40</v>
      </c>
      <c r="K45" s="60">
        <v>1.2143252485491254</v>
      </c>
      <c r="L45" s="2"/>
      <c r="M45" s="2">
        <v>1</v>
      </c>
    </row>
    <row r="46" spans="10:13" x14ac:dyDescent="0.25">
      <c r="J46" s="2">
        <v>41</v>
      </c>
      <c r="K46" s="60">
        <v>1.1828103087680819</v>
      </c>
      <c r="L46" s="2"/>
      <c r="M46" s="2">
        <v>1</v>
      </c>
    </row>
    <row r="47" spans="10:13" x14ac:dyDescent="0.25">
      <c r="J47" s="2">
        <v>42</v>
      </c>
      <c r="K47" s="60">
        <v>0.59211582075469871</v>
      </c>
      <c r="L47" s="2"/>
      <c r="M47" s="2">
        <v>1</v>
      </c>
    </row>
    <row r="48" spans="10:13" x14ac:dyDescent="0.25">
      <c r="J48" s="2">
        <v>43</v>
      </c>
      <c r="K48" s="60">
        <v>0.73396247944660409</v>
      </c>
      <c r="L48" s="2"/>
      <c r="M48" s="2">
        <v>1</v>
      </c>
    </row>
    <row r="49" spans="10:13" x14ac:dyDescent="0.25">
      <c r="J49" s="2">
        <v>44</v>
      </c>
      <c r="K49" s="60">
        <v>0.74873570138057244</v>
      </c>
      <c r="L49" s="2"/>
      <c r="M49" s="2">
        <v>1</v>
      </c>
    </row>
    <row r="50" spans="10:13" x14ac:dyDescent="0.25">
      <c r="J50" s="2">
        <v>45</v>
      </c>
      <c r="K50" s="60">
        <v>0.93271903284049873</v>
      </c>
      <c r="L50" s="2"/>
      <c r="M50" s="2">
        <v>1</v>
      </c>
    </row>
    <row r="51" spans="10:13" x14ac:dyDescent="0.25">
      <c r="J51" s="2">
        <v>46</v>
      </c>
      <c r="K51" s="60">
        <v>1.1318819954896033</v>
      </c>
      <c r="L51" s="2"/>
      <c r="M51" s="2">
        <v>1</v>
      </c>
    </row>
    <row r="52" spans="10:13" x14ac:dyDescent="0.25">
      <c r="J52" s="2">
        <v>47</v>
      </c>
      <c r="K52" s="60">
        <v>1.2105026741168696</v>
      </c>
      <c r="L52" s="2"/>
      <c r="M52" s="2">
        <v>1</v>
      </c>
    </row>
    <row r="53" spans="10:13" x14ac:dyDescent="0.25">
      <c r="J53" s="2">
        <v>48</v>
      </c>
      <c r="K53" s="60">
        <v>0.9376154439015304</v>
      </c>
      <c r="L53" s="2"/>
      <c r="M53" s="2">
        <v>1</v>
      </c>
    </row>
    <row r="54" spans="10:13" x14ac:dyDescent="0.25">
      <c r="J54" s="2">
        <v>49</v>
      </c>
      <c r="K54" s="60">
        <v>1.0207412736544976</v>
      </c>
      <c r="L54" s="2"/>
      <c r="M54" s="2">
        <v>1</v>
      </c>
    </row>
    <row r="55" spans="10:13" x14ac:dyDescent="0.25">
      <c r="J55" s="2">
        <v>50</v>
      </c>
      <c r="K55" s="60">
        <v>1.3434280738713666</v>
      </c>
      <c r="L55" s="2"/>
      <c r="M55" s="2">
        <v>1</v>
      </c>
    </row>
    <row r="56" spans="10:13" x14ac:dyDescent="0.25">
      <c r="J56" s="2">
        <v>51</v>
      </c>
      <c r="K56" s="60">
        <v>0.93956650109941997</v>
      </c>
      <c r="L56" s="2"/>
      <c r="M56" s="2">
        <v>1</v>
      </c>
    </row>
    <row r="57" spans="10:13" x14ac:dyDescent="0.25">
      <c r="J57" s="2">
        <v>52</v>
      </c>
      <c r="K57" s="60">
        <v>1.2735054690520273</v>
      </c>
      <c r="L57" s="2"/>
      <c r="M57" s="2">
        <v>1</v>
      </c>
    </row>
    <row r="58" spans="10:13" x14ac:dyDescent="0.25">
      <c r="J58" s="2">
        <v>53</v>
      </c>
      <c r="K58" s="60">
        <v>1.1709994949088844</v>
      </c>
      <c r="L58" s="2"/>
      <c r="M58" s="2">
        <v>1</v>
      </c>
    </row>
    <row r="59" spans="10:13" x14ac:dyDescent="0.25">
      <c r="J59" s="2">
        <v>54</v>
      </c>
      <c r="K59" s="60">
        <v>0.84779637358061999</v>
      </c>
      <c r="L59" s="2"/>
      <c r="M59" s="2">
        <v>1</v>
      </c>
    </row>
    <row r="60" spans="10:13" x14ac:dyDescent="0.25">
      <c r="J60" s="2">
        <v>55</v>
      </c>
      <c r="K60" s="60">
        <v>1.1957302862937027</v>
      </c>
      <c r="L60" s="2"/>
      <c r="M60" s="2">
        <v>1</v>
      </c>
    </row>
    <row r="61" spans="10:13" x14ac:dyDescent="0.25">
      <c r="J61" s="2">
        <v>56</v>
      </c>
      <c r="K61" s="60">
        <v>1.0740761450530896</v>
      </c>
      <c r="L61" s="2"/>
      <c r="M61" s="2">
        <v>1</v>
      </c>
    </row>
    <row r="62" spans="10:13" x14ac:dyDescent="0.25">
      <c r="J62" s="2">
        <v>57</v>
      </c>
      <c r="K62" s="60">
        <v>0.71061138699051085</v>
      </c>
      <c r="L62" s="2"/>
      <c r="M62" s="2">
        <v>1</v>
      </c>
    </row>
    <row r="63" spans="10:13" x14ac:dyDescent="0.25">
      <c r="J63" s="2">
        <v>58</v>
      </c>
      <c r="K63" s="60">
        <v>1.4012135640489065</v>
      </c>
      <c r="L63" s="2"/>
      <c r="M63" s="2">
        <v>1</v>
      </c>
    </row>
    <row r="64" spans="10:13" x14ac:dyDescent="0.25">
      <c r="J64" s="2">
        <v>59</v>
      </c>
      <c r="K64" s="60">
        <v>0.76080516811023025</v>
      </c>
      <c r="L64" s="2"/>
      <c r="M64" s="2">
        <v>1</v>
      </c>
    </row>
    <row r="65" spans="10:13" x14ac:dyDescent="0.25">
      <c r="J65" s="2">
        <v>60</v>
      </c>
      <c r="K65" s="60">
        <v>0.82971247116519964</v>
      </c>
      <c r="L65" s="2"/>
      <c r="M65" s="2">
        <v>1</v>
      </c>
    </row>
    <row r="66" spans="10:13" x14ac:dyDescent="0.25">
      <c r="J66" s="2">
        <v>61</v>
      </c>
      <c r="K66" s="60">
        <v>1.2411205305107045</v>
      </c>
      <c r="L66" s="2"/>
      <c r="M66" s="2">
        <v>1</v>
      </c>
    </row>
    <row r="67" spans="10:13" x14ac:dyDescent="0.25">
      <c r="J67" s="2">
        <v>62</v>
      </c>
      <c r="K67" s="60">
        <v>1.1427367374252972</v>
      </c>
      <c r="L67" s="2"/>
      <c r="M67" s="2">
        <v>1</v>
      </c>
    </row>
    <row r="68" spans="10:13" x14ac:dyDescent="0.25">
      <c r="J68" s="2">
        <v>63</v>
      </c>
      <c r="K68" s="60">
        <v>0.64954440821281267</v>
      </c>
      <c r="L68" s="2"/>
      <c r="M68" s="2">
        <v>1</v>
      </c>
    </row>
    <row r="69" spans="10:13" x14ac:dyDescent="0.25">
      <c r="J69" s="2">
        <v>64</v>
      </c>
      <c r="K69" s="60">
        <v>0.70739729143443331</v>
      </c>
      <c r="L69" s="2"/>
      <c r="M69" s="2">
        <v>1</v>
      </c>
    </row>
    <row r="70" spans="10:13" x14ac:dyDescent="0.25">
      <c r="J70" s="2">
        <v>65</v>
      </c>
      <c r="K70" s="60">
        <v>1.1313994376621539</v>
      </c>
      <c r="L70" s="2"/>
      <c r="M70" s="2">
        <v>1</v>
      </c>
    </row>
    <row r="71" spans="10:13" x14ac:dyDescent="0.25">
      <c r="J71" s="2">
        <v>66</v>
      </c>
      <c r="K71" s="60">
        <v>1.1589299688011274</v>
      </c>
      <c r="L71" s="2"/>
      <c r="M71" s="2">
        <v>1</v>
      </c>
    </row>
    <row r="72" spans="10:13" x14ac:dyDescent="0.25">
      <c r="J72" s="2">
        <v>67</v>
      </c>
      <c r="K72" s="60">
        <v>0.69306923915714569</v>
      </c>
      <c r="L72" s="2"/>
      <c r="M72" s="2">
        <v>1</v>
      </c>
    </row>
    <row r="73" spans="10:13" x14ac:dyDescent="0.25">
      <c r="J73" s="2">
        <v>68</v>
      </c>
      <c r="K73" s="60">
        <v>0.77010103725608803</v>
      </c>
      <c r="L73" s="2"/>
      <c r="M73" s="2">
        <v>1</v>
      </c>
    </row>
    <row r="74" spans="10:13" x14ac:dyDescent="0.25">
      <c r="J74" s="2">
        <v>69</v>
      </c>
      <c r="K74" s="60">
        <v>0.52019144552389807</v>
      </c>
      <c r="L74" s="2"/>
      <c r="M74" s="2">
        <v>1</v>
      </c>
    </row>
    <row r="75" spans="10:13" x14ac:dyDescent="0.25">
      <c r="J75" s="2">
        <v>70</v>
      </c>
      <c r="K75" s="60">
        <v>1.0332823949714574</v>
      </c>
      <c r="L75" s="2"/>
      <c r="M75" s="2">
        <v>1</v>
      </c>
    </row>
    <row r="76" spans="10:13" x14ac:dyDescent="0.25">
      <c r="J76" s="2">
        <v>71</v>
      </c>
      <c r="K76" s="60">
        <v>0.75135461493306199</v>
      </c>
      <c r="L76" s="2"/>
      <c r="M76" s="2">
        <v>1</v>
      </c>
    </row>
    <row r="77" spans="10:13" x14ac:dyDescent="0.25">
      <c r="J77" s="2">
        <v>72</v>
      </c>
      <c r="K77" s="60">
        <v>1.1702072799514462</v>
      </c>
      <c r="L77" s="2"/>
      <c r="M77" s="2">
        <v>1</v>
      </c>
    </row>
    <row r="78" spans="10:13" x14ac:dyDescent="0.25">
      <c r="J78" s="2">
        <v>73</v>
      </c>
      <c r="K78" s="60">
        <v>0.70192984240884126</v>
      </c>
      <c r="L78" s="2"/>
      <c r="M78" s="2">
        <v>1</v>
      </c>
    </row>
    <row r="79" spans="10:13" x14ac:dyDescent="0.25">
      <c r="J79" s="2">
        <v>74</v>
      </c>
      <c r="K79" s="60">
        <v>0.62868682543006582</v>
      </c>
      <c r="L79" s="2"/>
      <c r="M79" s="2">
        <v>1</v>
      </c>
    </row>
    <row r="80" spans="10:13" x14ac:dyDescent="0.25">
      <c r="J80" s="2">
        <v>75</v>
      </c>
      <c r="K80" s="60">
        <v>0.27030574779613165</v>
      </c>
      <c r="L80" s="2"/>
      <c r="M80" s="2">
        <v>1</v>
      </c>
    </row>
    <row r="81" spans="10:13" x14ac:dyDescent="0.25">
      <c r="J81" s="2">
        <v>76</v>
      </c>
      <c r="K81" s="60">
        <v>0.79232839076285377</v>
      </c>
      <c r="L81" s="2"/>
      <c r="M81" s="2">
        <v>1</v>
      </c>
    </row>
    <row r="82" spans="10:13" x14ac:dyDescent="0.25">
      <c r="J82" s="2">
        <v>77</v>
      </c>
      <c r="K82" s="60">
        <v>0.53301912258895356</v>
      </c>
      <c r="L82" s="2"/>
      <c r="M82" s="2">
        <v>1</v>
      </c>
    </row>
    <row r="83" spans="10:13" x14ac:dyDescent="0.25">
      <c r="J83" s="2">
        <v>78</v>
      </c>
      <c r="K83" s="60">
        <v>0.4685043966920428</v>
      </c>
      <c r="L83" s="2"/>
      <c r="M83" s="2">
        <v>1</v>
      </c>
    </row>
    <row r="84" spans="10:13" x14ac:dyDescent="0.25">
      <c r="J84" s="2">
        <v>79</v>
      </c>
      <c r="K84" s="60">
        <v>1.1146061815537716</v>
      </c>
      <c r="L84" s="2"/>
      <c r="M84" s="2">
        <v>1</v>
      </c>
    </row>
    <row r="85" spans="10:13" x14ac:dyDescent="0.25">
      <c r="J85" s="2">
        <v>80</v>
      </c>
      <c r="K85" s="60">
        <v>1.2313733656349832</v>
      </c>
      <c r="L85" s="2"/>
      <c r="M85" s="2">
        <v>1</v>
      </c>
    </row>
    <row r="86" spans="10:13" x14ac:dyDescent="0.25">
      <c r="J86" s="2">
        <v>81</v>
      </c>
      <c r="K86" s="60">
        <v>1.0108817487426904</v>
      </c>
      <c r="L86" s="2"/>
      <c r="M86" s="2">
        <v>1</v>
      </c>
    </row>
    <row r="87" spans="10:13" x14ac:dyDescent="0.25">
      <c r="J87" s="2">
        <v>82</v>
      </c>
      <c r="K87" s="60">
        <v>1.1717804856111689</v>
      </c>
      <c r="L87" s="2"/>
      <c r="M87" s="2">
        <v>1</v>
      </c>
    </row>
    <row r="88" spans="10:13" x14ac:dyDescent="0.25">
      <c r="J88" s="2">
        <v>83</v>
      </c>
      <c r="K88" s="60">
        <v>0.81846295859057827</v>
      </c>
      <c r="L88" s="2"/>
      <c r="M88" s="2">
        <v>1</v>
      </c>
    </row>
    <row r="89" spans="10:13" x14ac:dyDescent="0.25">
      <c r="J89" s="2">
        <v>84</v>
      </c>
      <c r="K89" s="60">
        <v>0.69297794369518528</v>
      </c>
      <c r="L89" s="2"/>
      <c r="M89" s="2">
        <v>1</v>
      </c>
    </row>
    <row r="90" spans="10:13" x14ac:dyDescent="0.25">
      <c r="J90" s="2">
        <v>85</v>
      </c>
      <c r="K90" s="60">
        <v>0.88099973450015168</v>
      </c>
      <c r="L90" s="2"/>
      <c r="M90" s="2">
        <v>1</v>
      </c>
    </row>
    <row r="91" spans="10:13" x14ac:dyDescent="0.25">
      <c r="J91" s="2">
        <v>86</v>
      </c>
      <c r="K91" s="60">
        <v>0.97369842875821977</v>
      </c>
      <c r="L91" s="2"/>
      <c r="M91" s="2">
        <v>1</v>
      </c>
    </row>
    <row r="92" spans="10:13" x14ac:dyDescent="0.25">
      <c r="J92" s="2">
        <v>87</v>
      </c>
      <c r="K92" s="60">
        <v>0.97747557908848892</v>
      </c>
      <c r="L92" s="2"/>
      <c r="M92" s="2">
        <v>1</v>
      </c>
    </row>
    <row r="93" spans="10:13" x14ac:dyDescent="0.25">
      <c r="J93" s="2">
        <v>88</v>
      </c>
      <c r="K93" s="60">
        <v>1.1431449905137707</v>
      </c>
      <c r="L93" s="2"/>
      <c r="M93" s="2">
        <v>1</v>
      </c>
    </row>
    <row r="94" spans="10:13" x14ac:dyDescent="0.25">
      <c r="J94" s="2">
        <v>89</v>
      </c>
      <c r="K94" s="60">
        <v>1.4683976462968527</v>
      </c>
      <c r="L94" s="2"/>
      <c r="M94" s="2">
        <v>1</v>
      </c>
    </row>
    <row r="95" spans="10:13" x14ac:dyDescent="0.25">
      <c r="J95" s="2">
        <v>90</v>
      </c>
      <c r="K95" s="60">
        <v>0.78350395979944665</v>
      </c>
      <c r="L95" s="2"/>
      <c r="M95" s="2">
        <v>1</v>
      </c>
    </row>
    <row r="96" spans="10:13" x14ac:dyDescent="0.25">
      <c r="J96" s="2">
        <v>91</v>
      </c>
      <c r="K96" s="60">
        <v>0.42681788946976951</v>
      </c>
      <c r="L96" s="2"/>
      <c r="M96" s="2">
        <v>1</v>
      </c>
    </row>
    <row r="97" spans="10:13" x14ac:dyDescent="0.25">
      <c r="J97" s="2">
        <v>92</v>
      </c>
      <c r="K97" s="60">
        <v>0.30303046109388188</v>
      </c>
      <c r="L97" s="2"/>
      <c r="M97" s="2">
        <v>1</v>
      </c>
    </row>
    <row r="98" spans="10:13" x14ac:dyDescent="0.25">
      <c r="J98" s="2">
        <v>93</v>
      </c>
      <c r="K98" s="60">
        <v>0.34158889861055908</v>
      </c>
      <c r="L98" s="2"/>
      <c r="M98" s="2">
        <v>1</v>
      </c>
    </row>
    <row r="99" spans="10:13" x14ac:dyDescent="0.25">
      <c r="J99" s="2">
        <v>94</v>
      </c>
      <c r="K99" s="60">
        <v>0.35907802626870661</v>
      </c>
      <c r="L99" s="2"/>
      <c r="M99" s="2">
        <v>1</v>
      </c>
    </row>
    <row r="100" spans="10:13" x14ac:dyDescent="0.25">
      <c r="J100" s="2">
        <v>95</v>
      </c>
      <c r="K100" s="60">
        <v>0.44308750316006085</v>
      </c>
      <c r="L100" s="2"/>
      <c r="M100" s="2">
        <v>1</v>
      </c>
    </row>
    <row r="101" spans="10:13" x14ac:dyDescent="0.25">
      <c r="J101" s="2">
        <v>971</v>
      </c>
      <c r="K101" s="60">
        <v>0.77958423762514917</v>
      </c>
      <c r="L101" s="2"/>
      <c r="M101" s="2">
        <v>1</v>
      </c>
    </row>
    <row r="102" spans="10:13" x14ac:dyDescent="0.25">
      <c r="J102" s="2">
        <v>972</v>
      </c>
      <c r="K102" s="60">
        <v>1.1457562819791463</v>
      </c>
      <c r="L102" s="2"/>
      <c r="M102" s="2">
        <v>1</v>
      </c>
    </row>
    <row r="103" spans="10:13" x14ac:dyDescent="0.25">
      <c r="J103" s="2">
        <v>973</v>
      </c>
      <c r="K103" s="60">
        <v>1.1344619685150528</v>
      </c>
      <c r="L103" s="2"/>
      <c r="M103" s="2">
        <v>1</v>
      </c>
    </row>
    <row r="104" spans="10:13" x14ac:dyDescent="0.25">
      <c r="J104" s="2">
        <v>974</v>
      </c>
      <c r="K104" s="60">
        <v>1.1584666976835962</v>
      </c>
      <c r="L104" s="2"/>
      <c r="M104" s="2">
        <v>1</v>
      </c>
    </row>
    <row r="105" spans="10:13" x14ac:dyDescent="0.25">
      <c r="J105" s="2">
        <v>976</v>
      </c>
      <c r="K105" s="60">
        <v>0.32999602191608757</v>
      </c>
      <c r="L105" s="2"/>
      <c r="M105" s="2">
        <v>1</v>
      </c>
    </row>
    <row r="106" spans="10:13" x14ac:dyDescent="0.25">
      <c r="K106" s="40"/>
    </row>
    <row r="107" spans="10:13" x14ac:dyDescent="0.25">
      <c r="K107" s="40"/>
    </row>
  </sheetData>
  <mergeCells count="1">
    <mergeCell ref="A15:H1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A30" sqref="A30:A32"/>
    </sheetView>
  </sheetViews>
  <sheetFormatPr baseColWidth="10" defaultRowHeight="15" x14ac:dyDescent="0.25"/>
  <cols>
    <col min="9" max="9" width="18.28515625" customWidth="1"/>
  </cols>
  <sheetData>
    <row r="1" spans="1:10" x14ac:dyDescent="0.25">
      <c r="A1" t="s">
        <v>141</v>
      </c>
    </row>
    <row r="3" spans="1:10" x14ac:dyDescent="0.25">
      <c r="I3" s="61" t="s">
        <v>92</v>
      </c>
      <c r="J3" s="62" t="s">
        <v>95</v>
      </c>
    </row>
    <row r="4" spans="1:10" x14ac:dyDescent="0.25">
      <c r="I4" s="2">
        <v>1</v>
      </c>
      <c r="J4" s="60">
        <v>0.48204257301910391</v>
      </c>
    </row>
    <row r="5" spans="1:10" x14ac:dyDescent="0.25">
      <c r="I5" s="2">
        <v>2</v>
      </c>
      <c r="J5" s="60">
        <v>0.83514477411098242</v>
      </c>
    </row>
    <row r="6" spans="1:10" x14ac:dyDescent="0.25">
      <c r="I6" s="2">
        <v>3</v>
      </c>
      <c r="J6" s="60">
        <v>0.54245107522881164</v>
      </c>
    </row>
    <row r="7" spans="1:10" x14ac:dyDescent="0.25">
      <c r="I7" s="2">
        <v>4</v>
      </c>
      <c r="J7" s="60">
        <v>0.50058426856878546</v>
      </c>
    </row>
    <row r="8" spans="1:10" x14ac:dyDescent="0.25">
      <c r="I8" s="2">
        <v>5</v>
      </c>
      <c r="J8" s="60">
        <v>0.57180286078459142</v>
      </c>
    </row>
    <row r="9" spans="1:10" x14ac:dyDescent="0.25">
      <c r="I9" s="2">
        <v>6</v>
      </c>
      <c r="J9" s="60">
        <v>0.5087806353566674</v>
      </c>
    </row>
    <row r="10" spans="1:10" x14ac:dyDescent="0.25">
      <c r="I10" s="2">
        <v>7</v>
      </c>
      <c r="J10" s="60">
        <v>0.45845289663029504</v>
      </c>
    </row>
    <row r="11" spans="1:10" x14ac:dyDescent="0.25">
      <c r="I11" s="2">
        <v>8</v>
      </c>
      <c r="J11" s="60">
        <v>0.73545172997464725</v>
      </c>
    </row>
    <row r="12" spans="1:10" x14ac:dyDescent="0.25">
      <c r="I12" s="2">
        <v>9</v>
      </c>
      <c r="J12" s="60">
        <v>0.5724555898412782</v>
      </c>
    </row>
    <row r="13" spans="1:10" x14ac:dyDescent="0.25">
      <c r="I13" s="2">
        <v>10</v>
      </c>
      <c r="J13" s="60">
        <v>0.67044436278775921</v>
      </c>
    </row>
    <row r="14" spans="1:10" x14ac:dyDescent="0.25">
      <c r="I14" s="2">
        <v>11</v>
      </c>
      <c r="J14" s="60">
        <v>0.5386692330312508</v>
      </c>
    </row>
    <row r="15" spans="1:10" x14ac:dyDescent="0.25">
      <c r="I15" s="2">
        <v>12</v>
      </c>
      <c r="J15" s="60">
        <v>0.65809474418355118</v>
      </c>
    </row>
    <row r="16" spans="1:10" x14ac:dyDescent="0.25">
      <c r="I16" s="2">
        <v>13</v>
      </c>
      <c r="J16" s="60">
        <v>0.56384629315112744</v>
      </c>
    </row>
    <row r="17" spans="1:10" x14ac:dyDescent="0.25">
      <c r="I17" s="2">
        <v>14</v>
      </c>
      <c r="J17" s="60">
        <v>0.53604449529072318</v>
      </c>
    </row>
    <row r="18" spans="1:10" x14ac:dyDescent="0.25">
      <c r="I18" s="2">
        <v>15</v>
      </c>
      <c r="J18" s="60">
        <v>0.50106432974870763</v>
      </c>
    </row>
    <row r="19" spans="1:10" x14ac:dyDescent="0.25">
      <c r="I19" s="2">
        <v>16</v>
      </c>
      <c r="J19" s="60">
        <v>0.69599306847719555</v>
      </c>
    </row>
    <row r="20" spans="1:10" x14ac:dyDescent="0.25">
      <c r="I20" s="2">
        <v>17</v>
      </c>
      <c r="J20" s="60">
        <v>0.59913288851906332</v>
      </c>
    </row>
    <row r="21" spans="1:10" x14ac:dyDescent="0.25">
      <c r="I21" s="2">
        <v>18</v>
      </c>
      <c r="J21" s="60">
        <v>0.46889575463272315</v>
      </c>
    </row>
    <row r="22" spans="1:10" x14ac:dyDescent="0.25">
      <c r="I22" s="2">
        <v>19</v>
      </c>
      <c r="J22" s="60">
        <v>0.57065975765704602</v>
      </c>
    </row>
    <row r="23" spans="1:10" x14ac:dyDescent="0.25">
      <c r="I23" s="2">
        <v>21</v>
      </c>
      <c r="J23" s="60">
        <v>0.4502699747624147</v>
      </c>
    </row>
    <row r="24" spans="1:10" x14ac:dyDescent="0.25">
      <c r="I24" s="2">
        <v>22</v>
      </c>
      <c r="J24" s="60">
        <v>0.51533345987725232</v>
      </c>
    </row>
    <row r="25" spans="1:10" x14ac:dyDescent="0.25">
      <c r="I25" s="2">
        <v>23</v>
      </c>
      <c r="J25" s="60">
        <v>0.47162935078076096</v>
      </c>
    </row>
    <row r="26" spans="1:10" x14ac:dyDescent="0.25">
      <c r="I26" s="2">
        <v>24</v>
      </c>
      <c r="J26" s="60">
        <v>0.42773514542994945</v>
      </c>
    </row>
    <row r="27" spans="1:10" x14ac:dyDescent="0.25">
      <c r="I27" s="2">
        <v>25</v>
      </c>
      <c r="J27" s="60">
        <v>0.55057778496766385</v>
      </c>
    </row>
    <row r="28" spans="1:10" x14ac:dyDescent="0.25">
      <c r="I28" s="2">
        <v>26</v>
      </c>
      <c r="J28" s="60">
        <v>0.55344626733389835</v>
      </c>
    </row>
    <row r="29" spans="1:10" x14ac:dyDescent="0.25">
      <c r="I29" s="2">
        <v>27</v>
      </c>
      <c r="J29" s="60">
        <v>0.69181844415494731</v>
      </c>
    </row>
    <row r="30" spans="1:10" x14ac:dyDescent="0.25">
      <c r="A30" t="s">
        <v>142</v>
      </c>
      <c r="I30" s="2">
        <v>28</v>
      </c>
      <c r="J30" s="60">
        <v>0.757110583328506</v>
      </c>
    </row>
    <row r="31" spans="1:10" x14ac:dyDescent="0.25">
      <c r="A31" t="s">
        <v>120</v>
      </c>
      <c r="I31" s="2">
        <v>29</v>
      </c>
      <c r="J31" s="60">
        <v>0.50268279622769341</v>
      </c>
    </row>
    <row r="32" spans="1:10" x14ac:dyDescent="0.25">
      <c r="A32" t="s">
        <v>143</v>
      </c>
      <c r="I32" s="2" t="s">
        <v>93</v>
      </c>
      <c r="J32" s="60">
        <v>0.37853217838959796</v>
      </c>
    </row>
    <row r="33" spans="9:10" x14ac:dyDescent="0.25">
      <c r="I33" s="2" t="s">
        <v>94</v>
      </c>
      <c r="J33" s="60">
        <v>0.42185859629643879</v>
      </c>
    </row>
    <row r="34" spans="9:10" x14ac:dyDescent="0.25">
      <c r="I34" s="2">
        <v>30</v>
      </c>
      <c r="J34" s="60">
        <v>0.50238029386574956</v>
      </c>
    </row>
    <row r="35" spans="9:10" x14ac:dyDescent="0.25">
      <c r="I35" s="2">
        <v>31</v>
      </c>
      <c r="J35" s="60">
        <v>0.56302003015630286</v>
      </c>
    </row>
    <row r="36" spans="9:10" x14ac:dyDescent="0.25">
      <c r="I36" s="2">
        <v>32</v>
      </c>
      <c r="J36" s="60">
        <v>0.55257423828359731</v>
      </c>
    </row>
    <row r="37" spans="9:10" x14ac:dyDescent="0.25">
      <c r="I37" s="2">
        <v>33</v>
      </c>
      <c r="J37" s="60">
        <v>0.481601528315029</v>
      </c>
    </row>
    <row r="38" spans="9:10" x14ac:dyDescent="0.25">
      <c r="I38" s="2">
        <v>34</v>
      </c>
      <c r="J38" s="60">
        <v>0.45380194160883208</v>
      </c>
    </row>
    <row r="39" spans="9:10" x14ac:dyDescent="0.25">
      <c r="I39" s="2">
        <v>35</v>
      </c>
      <c r="J39" s="60">
        <v>0.51644375441177282</v>
      </c>
    </row>
    <row r="40" spans="9:10" x14ac:dyDescent="0.25">
      <c r="I40" s="2">
        <v>36</v>
      </c>
      <c r="J40" s="60">
        <v>0.66798591985992806</v>
      </c>
    </row>
    <row r="41" spans="9:10" x14ac:dyDescent="0.25">
      <c r="I41" s="2">
        <v>37</v>
      </c>
      <c r="J41" s="60">
        <v>0.61180601200828089</v>
      </c>
    </row>
    <row r="42" spans="9:10" x14ac:dyDescent="0.25">
      <c r="I42" s="2">
        <v>38</v>
      </c>
      <c r="J42" s="60">
        <v>0.63091681180900061</v>
      </c>
    </row>
    <row r="43" spans="9:10" x14ac:dyDescent="0.25">
      <c r="I43" s="2">
        <v>39</v>
      </c>
      <c r="J43" s="60">
        <v>0.56520279785030036</v>
      </c>
    </row>
    <row r="44" spans="9:10" x14ac:dyDescent="0.25">
      <c r="I44" s="2">
        <v>40</v>
      </c>
      <c r="J44" s="60">
        <v>0.54267688365684452</v>
      </c>
    </row>
    <row r="45" spans="9:10" x14ac:dyDescent="0.25">
      <c r="I45" s="2">
        <v>41</v>
      </c>
      <c r="J45" s="60">
        <v>0.73830697787355448</v>
      </c>
    </row>
    <row r="46" spans="9:10" x14ac:dyDescent="0.25">
      <c r="I46" s="2">
        <v>42</v>
      </c>
      <c r="J46" s="60">
        <v>0.47672908987845364</v>
      </c>
    </row>
    <row r="47" spans="9:10" x14ac:dyDescent="0.25">
      <c r="I47" s="2">
        <v>43</v>
      </c>
      <c r="J47" s="60">
        <v>0.47128356110207853</v>
      </c>
    </row>
    <row r="48" spans="9:10" x14ac:dyDescent="0.25">
      <c r="I48" s="2">
        <v>44</v>
      </c>
      <c r="J48" s="60">
        <v>0.59698223990954835</v>
      </c>
    </row>
    <row r="49" spans="9:10" x14ac:dyDescent="0.25">
      <c r="I49" s="2">
        <v>45</v>
      </c>
      <c r="J49" s="60">
        <v>0.9354323858008271</v>
      </c>
    </row>
    <row r="50" spans="9:10" x14ac:dyDescent="0.25">
      <c r="I50" s="2">
        <v>46</v>
      </c>
      <c r="J50" s="60">
        <v>0.40495364573161624</v>
      </c>
    </row>
    <row r="51" spans="9:10" x14ac:dyDescent="0.25">
      <c r="I51" s="2">
        <v>47</v>
      </c>
      <c r="J51" s="60">
        <v>0.6361860832973607</v>
      </c>
    </row>
    <row r="52" spans="9:10" x14ac:dyDescent="0.25">
      <c r="I52" s="2">
        <v>48</v>
      </c>
      <c r="J52" s="60">
        <v>0.55806485301028674</v>
      </c>
    </row>
    <row r="53" spans="9:10" x14ac:dyDescent="0.25">
      <c r="I53" s="2">
        <v>49</v>
      </c>
      <c r="J53" s="60">
        <v>0.69414486363353067</v>
      </c>
    </row>
    <row r="54" spans="9:10" x14ac:dyDescent="0.25">
      <c r="I54" s="2">
        <v>50</v>
      </c>
      <c r="J54" s="60">
        <v>0.5716652021533396</v>
      </c>
    </row>
    <row r="55" spans="9:10" x14ac:dyDescent="0.25">
      <c r="I55" s="2">
        <v>51</v>
      </c>
      <c r="J55" s="60">
        <v>0.73563786153425481</v>
      </c>
    </row>
    <row r="56" spans="9:10" x14ac:dyDescent="0.25">
      <c r="I56" s="2">
        <v>52</v>
      </c>
      <c r="J56" s="60">
        <v>0.64923019847894636</v>
      </c>
    </row>
    <row r="57" spans="9:10" x14ac:dyDescent="0.25">
      <c r="I57" s="2">
        <v>53</v>
      </c>
      <c r="J57" s="60">
        <v>0.7913711237469957</v>
      </c>
    </row>
    <row r="58" spans="9:10" x14ac:dyDescent="0.25">
      <c r="I58" s="2">
        <v>54</v>
      </c>
      <c r="J58" s="60">
        <v>0.61566452245965986</v>
      </c>
    </row>
    <row r="59" spans="9:10" x14ac:dyDescent="0.25">
      <c r="I59" s="2">
        <v>55</v>
      </c>
      <c r="J59" s="60">
        <v>0.59755653699689815</v>
      </c>
    </row>
    <row r="60" spans="9:10" x14ac:dyDescent="0.25">
      <c r="I60" s="2">
        <v>56</v>
      </c>
      <c r="J60" s="60">
        <v>0.6841660479883741</v>
      </c>
    </row>
    <row r="61" spans="9:10" x14ac:dyDescent="0.25">
      <c r="I61" s="2">
        <v>57</v>
      </c>
      <c r="J61" s="60">
        <v>0.48875201496737353</v>
      </c>
    </row>
    <row r="62" spans="9:10" x14ac:dyDescent="0.25">
      <c r="I62" s="2">
        <v>58</v>
      </c>
      <c r="J62" s="60">
        <v>0.42919609492692662</v>
      </c>
    </row>
    <row r="63" spans="9:10" x14ac:dyDescent="0.25">
      <c r="I63" s="2">
        <v>59</v>
      </c>
      <c r="J63" s="60">
        <v>0.72651404376566608</v>
      </c>
    </row>
    <row r="64" spans="9:10" x14ac:dyDescent="0.25">
      <c r="I64" s="2">
        <v>60</v>
      </c>
      <c r="J64" s="60">
        <v>0.7640890792229259</v>
      </c>
    </row>
    <row r="65" spans="9:10" x14ac:dyDescent="0.25">
      <c r="I65" s="2">
        <v>61</v>
      </c>
      <c r="J65" s="60">
        <v>0.73229454672753636</v>
      </c>
    </row>
    <row r="66" spans="9:10" x14ac:dyDescent="0.25">
      <c r="I66" s="2">
        <v>62</v>
      </c>
      <c r="J66" s="60">
        <v>1.1287960373389896</v>
      </c>
    </row>
    <row r="67" spans="9:10" x14ac:dyDescent="0.25">
      <c r="I67" s="2">
        <v>63</v>
      </c>
      <c r="J67" s="60">
        <v>0.38548550785922264</v>
      </c>
    </row>
    <row r="68" spans="9:10" x14ac:dyDescent="0.25">
      <c r="I68" s="2">
        <v>64</v>
      </c>
      <c r="J68" s="60">
        <v>0.39773168419957783</v>
      </c>
    </row>
    <row r="69" spans="9:10" x14ac:dyDescent="0.25">
      <c r="I69" s="2">
        <v>65</v>
      </c>
      <c r="J69" s="60">
        <v>0.44104771156133066</v>
      </c>
    </row>
    <row r="70" spans="9:10" x14ac:dyDescent="0.25">
      <c r="I70" s="2">
        <v>66</v>
      </c>
      <c r="J70" s="60">
        <v>0.56981659614274793</v>
      </c>
    </row>
    <row r="71" spans="9:10" x14ac:dyDescent="0.25">
      <c r="I71" s="2">
        <v>67</v>
      </c>
      <c r="J71" s="60">
        <v>0.54909535224993133</v>
      </c>
    </row>
    <row r="72" spans="9:10" x14ac:dyDescent="0.25">
      <c r="I72" s="2">
        <v>68</v>
      </c>
      <c r="J72" s="60">
        <v>0.69972597596618891</v>
      </c>
    </row>
    <row r="73" spans="9:10" x14ac:dyDescent="0.25">
      <c r="I73" s="2">
        <v>69</v>
      </c>
      <c r="J73" s="60">
        <v>0.50393256659880037</v>
      </c>
    </row>
    <row r="74" spans="9:10" x14ac:dyDescent="0.25">
      <c r="I74" s="2">
        <v>70</v>
      </c>
      <c r="J74" s="60">
        <v>0.65444748058968272</v>
      </c>
    </row>
    <row r="75" spans="9:10" x14ac:dyDescent="0.25">
      <c r="I75" s="2">
        <v>71</v>
      </c>
      <c r="J75" s="60">
        <v>0.40209032571582959</v>
      </c>
    </row>
    <row r="76" spans="9:10" x14ac:dyDescent="0.25">
      <c r="I76" s="2">
        <v>72</v>
      </c>
      <c r="J76" s="60">
        <v>1.0853407060584874</v>
      </c>
    </row>
    <row r="77" spans="9:10" x14ac:dyDescent="0.25">
      <c r="I77" s="2">
        <v>73</v>
      </c>
      <c r="J77" s="60">
        <v>0.50580385579491971</v>
      </c>
    </row>
    <row r="78" spans="9:10" x14ac:dyDescent="0.25">
      <c r="I78" s="2">
        <v>74</v>
      </c>
      <c r="J78" s="60">
        <v>0.43608838703585789</v>
      </c>
    </row>
    <row r="79" spans="9:10" x14ac:dyDescent="0.25">
      <c r="I79" s="2">
        <v>75</v>
      </c>
      <c r="J79" s="60">
        <v>0.4002682154941552</v>
      </c>
    </row>
    <row r="80" spans="9:10" x14ac:dyDescent="0.25">
      <c r="I80" s="2">
        <v>76</v>
      </c>
      <c r="J80" s="60">
        <v>0.51069858788356159</v>
      </c>
    </row>
    <row r="81" spans="9:10" x14ac:dyDescent="0.25">
      <c r="I81" s="2">
        <v>77</v>
      </c>
      <c r="J81" s="60">
        <v>0.75640463637342326</v>
      </c>
    </row>
    <row r="82" spans="9:10" x14ac:dyDescent="0.25">
      <c r="I82" s="2">
        <v>78</v>
      </c>
      <c r="J82" s="60">
        <v>0.63198838287620485</v>
      </c>
    </row>
    <row r="83" spans="9:10" x14ac:dyDescent="0.25">
      <c r="I83" s="2">
        <v>79</v>
      </c>
      <c r="J83" s="60">
        <v>0.72156808348315982</v>
      </c>
    </row>
    <row r="84" spans="9:10" x14ac:dyDescent="0.25">
      <c r="I84" s="2">
        <v>80</v>
      </c>
      <c r="J84" s="60">
        <v>0.88816406366388045</v>
      </c>
    </row>
    <row r="85" spans="9:10" x14ac:dyDescent="0.25">
      <c r="I85" s="2">
        <v>81</v>
      </c>
      <c r="J85" s="60">
        <v>0.60729419973117449</v>
      </c>
    </row>
    <row r="86" spans="9:10" x14ac:dyDescent="0.25">
      <c r="I86" s="2">
        <v>82</v>
      </c>
      <c r="J86" s="60">
        <v>0.48241256152438533</v>
      </c>
    </row>
    <row r="87" spans="9:10" x14ac:dyDescent="0.25">
      <c r="I87" s="2">
        <v>83</v>
      </c>
      <c r="J87" s="60">
        <v>0.51847710295520344</v>
      </c>
    </row>
    <row r="88" spans="9:10" x14ac:dyDescent="0.25">
      <c r="I88" s="2">
        <v>84</v>
      </c>
      <c r="J88" s="60">
        <v>0.4848887471970848</v>
      </c>
    </row>
    <row r="89" spans="9:10" x14ac:dyDescent="0.25">
      <c r="I89" s="2">
        <v>85</v>
      </c>
      <c r="J89" s="60">
        <v>0.54745696937158794</v>
      </c>
    </row>
    <row r="90" spans="9:10" x14ac:dyDescent="0.25">
      <c r="I90" s="2">
        <v>86</v>
      </c>
      <c r="J90" s="60">
        <v>0.60385233843101027</v>
      </c>
    </row>
    <row r="91" spans="9:10" x14ac:dyDescent="0.25">
      <c r="I91" s="2">
        <v>87</v>
      </c>
      <c r="J91" s="60">
        <v>0.4585628385509683</v>
      </c>
    </row>
    <row r="92" spans="9:10" x14ac:dyDescent="0.25">
      <c r="I92" s="2">
        <v>88</v>
      </c>
      <c r="J92" s="60">
        <v>0.61042691475148081</v>
      </c>
    </row>
    <row r="93" spans="9:10" x14ac:dyDescent="0.25">
      <c r="I93" s="2">
        <v>89</v>
      </c>
      <c r="J93" s="60">
        <v>0.94576520596829972</v>
      </c>
    </row>
    <row r="94" spans="9:10" x14ac:dyDescent="0.25">
      <c r="I94" s="2">
        <v>90</v>
      </c>
      <c r="J94" s="60">
        <v>0.62624718719483707</v>
      </c>
    </row>
    <row r="95" spans="9:10" x14ac:dyDescent="0.25">
      <c r="I95" s="2">
        <v>91</v>
      </c>
      <c r="J95" s="60">
        <v>0.58540677704375721</v>
      </c>
    </row>
    <row r="96" spans="9:10" x14ac:dyDescent="0.25">
      <c r="I96" s="2">
        <v>92</v>
      </c>
      <c r="J96" s="60">
        <v>0.49989011036367004</v>
      </c>
    </row>
    <row r="97" spans="9:10" x14ac:dyDescent="0.25">
      <c r="I97" s="2">
        <v>93</v>
      </c>
      <c r="J97" s="60">
        <v>0.74198904129909182</v>
      </c>
    </row>
    <row r="98" spans="9:10" x14ac:dyDescent="0.25">
      <c r="I98" s="2">
        <v>94</v>
      </c>
      <c r="J98" s="60">
        <v>0.56125117615789377</v>
      </c>
    </row>
    <row r="99" spans="9:10" x14ac:dyDescent="0.25">
      <c r="I99" s="2">
        <v>95</v>
      </c>
      <c r="J99" s="60">
        <v>0.57715052085583918</v>
      </c>
    </row>
    <row r="100" spans="9:10" x14ac:dyDescent="0.25">
      <c r="I100" s="2">
        <v>971</v>
      </c>
      <c r="J100" s="60">
        <v>1.0071856318593375</v>
      </c>
    </row>
    <row r="101" spans="9:10" x14ac:dyDescent="0.25">
      <c r="I101" s="2">
        <v>972</v>
      </c>
      <c r="J101" s="60">
        <v>1.24414278973301</v>
      </c>
    </row>
    <row r="102" spans="9:10" x14ac:dyDescent="0.25">
      <c r="I102" s="2">
        <v>973</v>
      </c>
      <c r="J102" s="60">
        <v>1.3401827618770368</v>
      </c>
    </row>
    <row r="103" spans="9:10" x14ac:dyDescent="0.25">
      <c r="I103" s="2">
        <v>974</v>
      </c>
      <c r="J103" s="60">
        <v>0.98669314104573791</v>
      </c>
    </row>
    <row r="104" spans="9:10" x14ac:dyDescent="0.25">
      <c r="I104" s="2">
        <v>976</v>
      </c>
      <c r="J104" s="60">
        <v>0.5262791653680241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workbookViewId="0">
      <selection activeCell="A2" sqref="A2"/>
    </sheetView>
  </sheetViews>
  <sheetFormatPr baseColWidth="10" defaultRowHeight="15" x14ac:dyDescent="0.25"/>
  <sheetData>
    <row r="1" spans="1:13" x14ac:dyDescent="0.25">
      <c r="A1" t="s">
        <v>207</v>
      </c>
    </row>
    <row r="3" spans="1:13" x14ac:dyDescent="0.25">
      <c r="J3" s="61" t="s">
        <v>92</v>
      </c>
      <c r="K3" s="2" t="s">
        <v>95</v>
      </c>
      <c r="L3" s="2" t="s">
        <v>96</v>
      </c>
      <c r="M3" s="2"/>
    </row>
    <row r="4" spans="1:13" x14ac:dyDescent="0.25">
      <c r="J4" s="2">
        <v>1</v>
      </c>
      <c r="K4" s="60">
        <v>0.48204257301910391</v>
      </c>
      <c r="L4" s="60">
        <v>29.330035407107243</v>
      </c>
      <c r="M4" s="2">
        <v>1</v>
      </c>
    </row>
    <row r="5" spans="1:13" x14ac:dyDescent="0.25">
      <c r="J5" s="2">
        <v>2</v>
      </c>
      <c r="K5" s="60">
        <v>0.83514477411098242</v>
      </c>
      <c r="L5" s="60">
        <v>0.61130382609644174</v>
      </c>
      <c r="M5" s="2">
        <v>1</v>
      </c>
    </row>
    <row r="6" spans="1:13" x14ac:dyDescent="0.25">
      <c r="J6" s="2">
        <v>3</v>
      </c>
      <c r="K6" s="60">
        <v>0.54245107522881164</v>
      </c>
      <c r="L6" s="2"/>
      <c r="M6" s="2">
        <v>1</v>
      </c>
    </row>
    <row r="7" spans="1:13" x14ac:dyDescent="0.25">
      <c r="J7" s="2">
        <v>4</v>
      </c>
      <c r="K7" s="60">
        <v>0.50058426856878546</v>
      </c>
      <c r="L7" s="2"/>
      <c r="M7" s="2">
        <v>1</v>
      </c>
    </row>
    <row r="8" spans="1:13" x14ac:dyDescent="0.25">
      <c r="J8" s="2">
        <v>5</v>
      </c>
      <c r="K8" s="60">
        <v>0.57180286078459142</v>
      </c>
      <c r="L8" s="2"/>
      <c r="M8" s="2">
        <v>1</v>
      </c>
    </row>
    <row r="9" spans="1:13" x14ac:dyDescent="0.25">
      <c r="J9" s="2">
        <v>6</v>
      </c>
      <c r="K9" s="60">
        <v>0.5087806353566674</v>
      </c>
      <c r="L9" s="2"/>
      <c r="M9" s="2">
        <v>1</v>
      </c>
    </row>
    <row r="10" spans="1:13" x14ac:dyDescent="0.25">
      <c r="J10" s="2">
        <v>7</v>
      </c>
      <c r="K10" s="60">
        <v>0.45845289663029504</v>
      </c>
      <c r="L10" s="2"/>
      <c r="M10" s="2">
        <v>1</v>
      </c>
    </row>
    <row r="11" spans="1:13" ht="24" customHeight="1" x14ac:dyDescent="0.25">
      <c r="A11" s="121" t="s">
        <v>206</v>
      </c>
      <c r="B11" s="121"/>
      <c r="C11" s="121"/>
      <c r="D11" s="121"/>
      <c r="E11" s="121"/>
      <c r="F11" s="121"/>
      <c r="G11" s="121"/>
      <c r="H11" s="121"/>
      <c r="J11" s="2">
        <v>8</v>
      </c>
      <c r="K11" s="60">
        <v>0.73545172997464725</v>
      </c>
      <c r="L11" s="2"/>
      <c r="M11" s="2">
        <v>1</v>
      </c>
    </row>
    <row r="12" spans="1:13" x14ac:dyDescent="0.25">
      <c r="A12" s="120"/>
      <c r="B12" s="120"/>
      <c r="C12" s="120"/>
      <c r="D12" s="120"/>
      <c r="E12" s="120"/>
      <c r="F12" s="120"/>
      <c r="G12" s="120"/>
      <c r="H12" s="120"/>
      <c r="J12" s="2">
        <v>9</v>
      </c>
      <c r="K12" s="60">
        <v>0.5724555898412782</v>
      </c>
      <c r="L12" s="2"/>
      <c r="M12" s="2">
        <v>1</v>
      </c>
    </row>
    <row r="13" spans="1:13" x14ac:dyDescent="0.25">
      <c r="J13" s="2">
        <v>10</v>
      </c>
      <c r="K13" s="60">
        <v>0.67044436278775921</v>
      </c>
      <c r="L13" s="2"/>
      <c r="M13" s="2">
        <v>1</v>
      </c>
    </row>
    <row r="14" spans="1:13" x14ac:dyDescent="0.25">
      <c r="J14" s="2">
        <v>11</v>
      </c>
      <c r="K14" s="60">
        <v>0.5386692330312508</v>
      </c>
      <c r="L14" s="2"/>
      <c r="M14" s="2">
        <v>1</v>
      </c>
    </row>
    <row r="15" spans="1:13" x14ac:dyDescent="0.25">
      <c r="J15" s="2">
        <v>12</v>
      </c>
      <c r="K15" s="60">
        <v>0.65809474418355118</v>
      </c>
      <c r="L15" s="2"/>
      <c r="M15" s="2">
        <v>1</v>
      </c>
    </row>
    <row r="16" spans="1:13" x14ac:dyDescent="0.25">
      <c r="J16" s="2">
        <v>13</v>
      </c>
      <c r="K16" s="60">
        <v>0.56384629315112744</v>
      </c>
      <c r="L16" s="2"/>
      <c r="M16" s="2">
        <v>1</v>
      </c>
    </row>
    <row r="17" spans="10:13" x14ac:dyDescent="0.25">
      <c r="J17" s="2">
        <v>14</v>
      </c>
      <c r="K17" s="60">
        <v>0.53604449529072318</v>
      </c>
      <c r="L17" s="2"/>
      <c r="M17" s="2">
        <v>1</v>
      </c>
    </row>
    <row r="18" spans="10:13" x14ac:dyDescent="0.25">
      <c r="J18" s="2">
        <v>15</v>
      </c>
      <c r="K18" s="60">
        <v>0.50106432974870763</v>
      </c>
      <c r="L18" s="2"/>
      <c r="M18" s="2">
        <v>1</v>
      </c>
    </row>
    <row r="19" spans="10:13" x14ac:dyDescent="0.25">
      <c r="J19" s="2">
        <v>16</v>
      </c>
      <c r="K19" s="60">
        <v>0.69599306847719555</v>
      </c>
      <c r="L19" s="2"/>
      <c r="M19" s="2">
        <v>1</v>
      </c>
    </row>
    <row r="20" spans="10:13" x14ac:dyDescent="0.25">
      <c r="J20" s="2">
        <v>17</v>
      </c>
      <c r="K20" s="60">
        <v>0.59913288851906332</v>
      </c>
      <c r="L20" s="2"/>
      <c r="M20" s="2">
        <v>1</v>
      </c>
    </row>
    <row r="21" spans="10:13" x14ac:dyDescent="0.25">
      <c r="J21" s="2">
        <v>18</v>
      </c>
      <c r="K21" s="60">
        <v>0.46889575463272315</v>
      </c>
      <c r="L21" s="2"/>
      <c r="M21" s="2">
        <v>1</v>
      </c>
    </row>
    <row r="22" spans="10:13" x14ac:dyDescent="0.25">
      <c r="J22" s="2">
        <v>19</v>
      </c>
      <c r="K22" s="60">
        <v>0.57065975765704602</v>
      </c>
      <c r="L22" s="2"/>
      <c r="M22" s="2">
        <v>1</v>
      </c>
    </row>
    <row r="23" spans="10:13" x14ac:dyDescent="0.25">
      <c r="J23" s="2">
        <v>21</v>
      </c>
      <c r="K23" s="60">
        <v>0.4502699747624147</v>
      </c>
      <c r="L23" s="2"/>
      <c r="M23" s="2">
        <v>1</v>
      </c>
    </row>
    <row r="24" spans="10:13" x14ac:dyDescent="0.25">
      <c r="J24" s="2">
        <v>22</v>
      </c>
      <c r="K24" s="60">
        <v>0.51533345987725232</v>
      </c>
      <c r="L24" s="2"/>
      <c r="M24" s="2">
        <v>1</v>
      </c>
    </row>
    <row r="25" spans="10:13" x14ac:dyDescent="0.25">
      <c r="J25" s="2">
        <v>23</v>
      </c>
      <c r="K25" s="60">
        <v>0.47162935078076096</v>
      </c>
      <c r="L25" s="2"/>
      <c r="M25" s="2">
        <v>1</v>
      </c>
    </row>
    <row r="26" spans="10:13" x14ac:dyDescent="0.25">
      <c r="J26" s="2">
        <v>24</v>
      </c>
      <c r="K26" s="60">
        <v>0.42773514542994945</v>
      </c>
      <c r="L26" s="2"/>
      <c r="M26" s="2">
        <v>1</v>
      </c>
    </row>
    <row r="27" spans="10:13" x14ac:dyDescent="0.25">
      <c r="J27" s="2">
        <v>25</v>
      </c>
      <c r="K27" s="60">
        <v>0.55057778496766385</v>
      </c>
      <c r="L27" s="2"/>
      <c r="M27" s="2">
        <v>1</v>
      </c>
    </row>
    <row r="28" spans="10:13" x14ac:dyDescent="0.25">
      <c r="J28" s="2">
        <v>26</v>
      </c>
      <c r="K28" s="60">
        <v>0.55344626733389835</v>
      </c>
      <c r="L28" s="2"/>
      <c r="M28" s="2">
        <v>1</v>
      </c>
    </row>
    <row r="29" spans="10:13" x14ac:dyDescent="0.25">
      <c r="J29" s="2">
        <v>27</v>
      </c>
      <c r="K29" s="60">
        <v>0.69181844415494731</v>
      </c>
      <c r="L29" s="2"/>
      <c r="M29" s="2">
        <v>1</v>
      </c>
    </row>
    <row r="30" spans="10:13" x14ac:dyDescent="0.25">
      <c r="J30" s="2">
        <v>28</v>
      </c>
      <c r="K30" s="60">
        <v>0.757110583328506</v>
      </c>
      <c r="L30" s="2"/>
      <c r="M30" s="2">
        <v>1</v>
      </c>
    </row>
    <row r="31" spans="10:13" x14ac:dyDescent="0.25">
      <c r="J31" s="2">
        <v>29</v>
      </c>
      <c r="K31" s="60">
        <v>0.50268279622769341</v>
      </c>
      <c r="L31" s="2"/>
      <c r="M31" s="2">
        <v>1</v>
      </c>
    </row>
    <row r="32" spans="10:13" x14ac:dyDescent="0.25">
      <c r="J32" s="2">
        <v>30</v>
      </c>
      <c r="K32" s="60">
        <v>0.50238029386574956</v>
      </c>
      <c r="L32" s="2"/>
      <c r="M32" s="2">
        <v>1</v>
      </c>
    </row>
    <row r="33" spans="10:13" x14ac:dyDescent="0.25">
      <c r="J33" s="2">
        <v>31</v>
      </c>
      <c r="K33" s="60">
        <v>0.56302003015630286</v>
      </c>
      <c r="L33" s="2"/>
      <c r="M33" s="2">
        <v>1</v>
      </c>
    </row>
    <row r="34" spans="10:13" x14ac:dyDescent="0.25">
      <c r="J34" s="2">
        <v>32</v>
      </c>
      <c r="K34" s="60">
        <v>0.55257423828359731</v>
      </c>
      <c r="L34" s="2"/>
      <c r="M34" s="2">
        <v>1</v>
      </c>
    </row>
    <row r="35" spans="10:13" x14ac:dyDescent="0.25">
      <c r="J35" s="2">
        <v>33</v>
      </c>
      <c r="K35" s="60">
        <v>0.481601528315029</v>
      </c>
      <c r="L35" s="2"/>
      <c r="M35" s="2">
        <v>1</v>
      </c>
    </row>
    <row r="36" spans="10:13" x14ac:dyDescent="0.25">
      <c r="J36" s="2">
        <v>34</v>
      </c>
      <c r="K36" s="60">
        <v>0.45380194160883208</v>
      </c>
      <c r="L36" s="2"/>
      <c r="M36" s="2">
        <v>1</v>
      </c>
    </row>
    <row r="37" spans="10:13" x14ac:dyDescent="0.25">
      <c r="J37" s="2">
        <v>35</v>
      </c>
      <c r="K37" s="60">
        <v>0.51644375441177282</v>
      </c>
      <c r="L37" s="2"/>
      <c r="M37" s="2">
        <v>1</v>
      </c>
    </row>
    <row r="38" spans="10:13" x14ac:dyDescent="0.25">
      <c r="J38" s="2">
        <v>36</v>
      </c>
      <c r="K38" s="60">
        <v>0.66798591985992806</v>
      </c>
      <c r="L38" s="2"/>
      <c r="M38" s="2">
        <v>1</v>
      </c>
    </row>
    <row r="39" spans="10:13" x14ac:dyDescent="0.25">
      <c r="J39" s="2">
        <v>37</v>
      </c>
      <c r="K39" s="60">
        <v>0.61180601200828089</v>
      </c>
      <c r="L39" s="2"/>
      <c r="M39" s="2">
        <v>1</v>
      </c>
    </row>
    <row r="40" spans="10:13" x14ac:dyDescent="0.25">
      <c r="J40" s="2">
        <v>38</v>
      </c>
      <c r="K40" s="60">
        <v>0.63091681180900061</v>
      </c>
      <c r="L40" s="2"/>
      <c r="M40" s="2">
        <v>1</v>
      </c>
    </row>
    <row r="41" spans="10:13" x14ac:dyDescent="0.25">
      <c r="J41" s="2">
        <v>39</v>
      </c>
      <c r="K41" s="60">
        <v>0.56520279785030036</v>
      </c>
      <c r="L41" s="2"/>
      <c r="M41" s="2">
        <v>1</v>
      </c>
    </row>
    <row r="42" spans="10:13" x14ac:dyDescent="0.25">
      <c r="J42" s="2">
        <v>40</v>
      </c>
      <c r="K42" s="60">
        <v>0.54267688365684452</v>
      </c>
      <c r="L42" s="2"/>
      <c r="M42" s="2">
        <v>1</v>
      </c>
    </row>
    <row r="43" spans="10:13" x14ac:dyDescent="0.25">
      <c r="J43" s="2">
        <v>41</v>
      </c>
      <c r="K43" s="60">
        <v>0.73830697787355448</v>
      </c>
      <c r="L43" s="2"/>
      <c r="M43" s="2">
        <v>1</v>
      </c>
    </row>
    <row r="44" spans="10:13" x14ac:dyDescent="0.25">
      <c r="J44" s="2">
        <v>42</v>
      </c>
      <c r="K44" s="60">
        <v>0.47672908987845364</v>
      </c>
      <c r="L44" s="2"/>
      <c r="M44" s="2">
        <v>1</v>
      </c>
    </row>
    <row r="45" spans="10:13" x14ac:dyDescent="0.25">
      <c r="J45" s="2">
        <v>43</v>
      </c>
      <c r="K45" s="60">
        <v>0.47128356110207853</v>
      </c>
      <c r="L45" s="2"/>
      <c r="M45" s="2">
        <v>1</v>
      </c>
    </row>
    <row r="46" spans="10:13" x14ac:dyDescent="0.25">
      <c r="J46" s="2">
        <v>44</v>
      </c>
      <c r="K46" s="60">
        <v>0.59698223990954835</v>
      </c>
      <c r="L46" s="2"/>
      <c r="M46" s="2">
        <v>1</v>
      </c>
    </row>
    <row r="47" spans="10:13" x14ac:dyDescent="0.25">
      <c r="J47" s="2">
        <v>45</v>
      </c>
      <c r="K47" s="60">
        <v>0.9354323858008271</v>
      </c>
      <c r="L47" s="2"/>
      <c r="M47" s="2">
        <v>1</v>
      </c>
    </row>
    <row r="48" spans="10:13" x14ac:dyDescent="0.25">
      <c r="J48" s="2">
        <v>46</v>
      </c>
      <c r="K48" s="60">
        <v>0.40495364573161624</v>
      </c>
      <c r="L48" s="2"/>
      <c r="M48" s="2">
        <v>1</v>
      </c>
    </row>
    <row r="49" spans="10:13" x14ac:dyDescent="0.25">
      <c r="J49" s="2">
        <v>47</v>
      </c>
      <c r="K49" s="60">
        <v>0.6361860832973607</v>
      </c>
      <c r="L49" s="2"/>
      <c r="M49" s="2">
        <v>1</v>
      </c>
    </row>
    <row r="50" spans="10:13" x14ac:dyDescent="0.25">
      <c r="J50" s="2">
        <v>48</v>
      </c>
      <c r="K50" s="60">
        <v>0.55806485301028674</v>
      </c>
      <c r="L50" s="2"/>
      <c r="M50" s="2">
        <v>1</v>
      </c>
    </row>
    <row r="51" spans="10:13" x14ac:dyDescent="0.25">
      <c r="J51" s="2">
        <v>49</v>
      </c>
      <c r="K51" s="60">
        <v>0.69414486363353067</v>
      </c>
      <c r="L51" s="2"/>
      <c r="M51" s="2">
        <v>1</v>
      </c>
    </row>
    <row r="52" spans="10:13" x14ac:dyDescent="0.25">
      <c r="J52" s="2">
        <v>50</v>
      </c>
      <c r="K52" s="60">
        <v>0.5716652021533396</v>
      </c>
      <c r="L52" s="2"/>
      <c r="M52" s="2">
        <v>1</v>
      </c>
    </row>
    <row r="53" spans="10:13" x14ac:dyDescent="0.25">
      <c r="J53" s="2">
        <v>51</v>
      </c>
      <c r="K53" s="60">
        <v>0.73563786153425481</v>
      </c>
      <c r="L53" s="2"/>
      <c r="M53" s="2">
        <v>1</v>
      </c>
    </row>
    <row r="54" spans="10:13" x14ac:dyDescent="0.25">
      <c r="J54" s="2">
        <v>52</v>
      </c>
      <c r="K54" s="60">
        <v>0.64923019847894636</v>
      </c>
      <c r="L54" s="2"/>
      <c r="M54" s="2">
        <v>1</v>
      </c>
    </row>
    <row r="55" spans="10:13" x14ac:dyDescent="0.25">
      <c r="J55" s="2">
        <v>53</v>
      </c>
      <c r="K55" s="60">
        <v>0.7913711237469957</v>
      </c>
      <c r="L55" s="2"/>
      <c r="M55" s="2">
        <v>1</v>
      </c>
    </row>
    <row r="56" spans="10:13" x14ac:dyDescent="0.25">
      <c r="J56" s="2">
        <v>54</v>
      </c>
      <c r="K56" s="60">
        <v>0.61566452245965986</v>
      </c>
      <c r="L56" s="2"/>
      <c r="M56" s="2">
        <v>1</v>
      </c>
    </row>
    <row r="57" spans="10:13" x14ac:dyDescent="0.25">
      <c r="J57" s="2">
        <v>55</v>
      </c>
      <c r="K57" s="60">
        <v>0.59755653699689815</v>
      </c>
      <c r="L57" s="2"/>
      <c r="M57" s="2">
        <v>1</v>
      </c>
    </row>
    <row r="58" spans="10:13" x14ac:dyDescent="0.25">
      <c r="J58" s="2">
        <v>56</v>
      </c>
      <c r="K58" s="60">
        <v>0.6841660479883741</v>
      </c>
      <c r="L58" s="2"/>
      <c r="M58" s="2">
        <v>1</v>
      </c>
    </row>
    <row r="59" spans="10:13" x14ac:dyDescent="0.25">
      <c r="J59" s="2">
        <v>57</v>
      </c>
      <c r="K59" s="60">
        <v>0.48875201496737353</v>
      </c>
      <c r="L59" s="2"/>
      <c r="M59" s="2">
        <v>1</v>
      </c>
    </row>
    <row r="60" spans="10:13" x14ac:dyDescent="0.25">
      <c r="J60" s="2">
        <v>58</v>
      </c>
      <c r="K60" s="60">
        <v>0.42919609492692662</v>
      </c>
      <c r="L60" s="2"/>
      <c r="M60" s="2">
        <v>1</v>
      </c>
    </row>
    <row r="61" spans="10:13" x14ac:dyDescent="0.25">
      <c r="J61" s="2">
        <v>59</v>
      </c>
      <c r="K61" s="60">
        <v>0.72651404376566608</v>
      </c>
      <c r="L61" s="2"/>
      <c r="M61" s="2">
        <v>1</v>
      </c>
    </row>
    <row r="62" spans="10:13" x14ac:dyDescent="0.25">
      <c r="J62" s="2">
        <v>60</v>
      </c>
      <c r="K62" s="60">
        <v>0.7640890792229259</v>
      </c>
      <c r="L62" s="2"/>
      <c r="M62" s="2">
        <v>1</v>
      </c>
    </row>
    <row r="63" spans="10:13" x14ac:dyDescent="0.25">
      <c r="J63" s="2">
        <v>61</v>
      </c>
      <c r="K63" s="60">
        <v>0.73229454672753636</v>
      </c>
      <c r="L63" s="2"/>
      <c r="M63" s="2">
        <v>1</v>
      </c>
    </row>
    <row r="64" spans="10:13" x14ac:dyDescent="0.25">
      <c r="J64" s="2">
        <v>62</v>
      </c>
      <c r="K64" s="60">
        <v>1.1287960373389896</v>
      </c>
      <c r="L64" s="2"/>
      <c r="M64" s="2">
        <v>1</v>
      </c>
    </row>
    <row r="65" spans="10:13" x14ac:dyDescent="0.25">
      <c r="J65" s="2">
        <v>63</v>
      </c>
      <c r="K65" s="60">
        <v>0.38548550785922264</v>
      </c>
      <c r="L65" s="2"/>
      <c r="M65" s="2">
        <v>1</v>
      </c>
    </row>
    <row r="66" spans="10:13" x14ac:dyDescent="0.25">
      <c r="J66" s="2">
        <v>64</v>
      </c>
      <c r="K66" s="60">
        <v>0.39773168419957783</v>
      </c>
      <c r="L66" s="2"/>
      <c r="M66" s="2">
        <v>1</v>
      </c>
    </row>
    <row r="67" spans="10:13" x14ac:dyDescent="0.25">
      <c r="J67" s="2">
        <v>65</v>
      </c>
      <c r="K67" s="60">
        <v>0.44104771156133066</v>
      </c>
      <c r="L67" s="2"/>
      <c r="M67" s="2">
        <v>1</v>
      </c>
    </row>
    <row r="68" spans="10:13" x14ac:dyDescent="0.25">
      <c r="J68" s="2">
        <v>66</v>
      </c>
      <c r="K68" s="60">
        <v>0.56981659614274793</v>
      </c>
      <c r="L68" s="2"/>
      <c r="M68" s="2">
        <v>1</v>
      </c>
    </row>
    <row r="69" spans="10:13" x14ac:dyDescent="0.25">
      <c r="J69" s="2">
        <v>67</v>
      </c>
      <c r="K69" s="60">
        <v>0.54909535224993133</v>
      </c>
      <c r="L69" s="2"/>
      <c r="M69" s="2">
        <v>1</v>
      </c>
    </row>
    <row r="70" spans="10:13" x14ac:dyDescent="0.25">
      <c r="J70" s="2">
        <v>68</v>
      </c>
      <c r="K70" s="60">
        <v>0.69972597596618891</v>
      </c>
      <c r="L70" s="2"/>
      <c r="M70" s="2">
        <v>1</v>
      </c>
    </row>
    <row r="71" spans="10:13" x14ac:dyDescent="0.25">
      <c r="J71" s="2">
        <v>69</v>
      </c>
      <c r="K71" s="60">
        <v>0.50393256659880037</v>
      </c>
      <c r="L71" s="2"/>
      <c r="M71" s="2">
        <v>1</v>
      </c>
    </row>
    <row r="72" spans="10:13" x14ac:dyDescent="0.25">
      <c r="J72" s="2">
        <v>70</v>
      </c>
      <c r="K72" s="60">
        <v>0.65444748058968272</v>
      </c>
      <c r="L72" s="2"/>
      <c r="M72" s="2">
        <v>1</v>
      </c>
    </row>
    <row r="73" spans="10:13" x14ac:dyDescent="0.25">
      <c r="J73" s="2">
        <v>71</v>
      </c>
      <c r="K73" s="60">
        <v>0.40209032571582959</v>
      </c>
      <c r="L73" s="2"/>
      <c r="M73" s="2">
        <v>1</v>
      </c>
    </row>
    <row r="74" spans="10:13" x14ac:dyDescent="0.25">
      <c r="J74" s="2">
        <v>72</v>
      </c>
      <c r="K74" s="60">
        <v>1.0853407060584874</v>
      </c>
      <c r="L74" s="2"/>
      <c r="M74" s="2">
        <v>1</v>
      </c>
    </row>
    <row r="75" spans="10:13" x14ac:dyDescent="0.25">
      <c r="J75" s="2">
        <v>73</v>
      </c>
      <c r="K75" s="60">
        <v>0.50580385579491971</v>
      </c>
      <c r="L75" s="2"/>
      <c r="M75" s="2">
        <v>1</v>
      </c>
    </row>
    <row r="76" spans="10:13" x14ac:dyDescent="0.25">
      <c r="J76" s="2">
        <v>74</v>
      </c>
      <c r="K76" s="60">
        <v>0.43608838703585789</v>
      </c>
      <c r="L76" s="2"/>
      <c r="M76" s="2">
        <v>1</v>
      </c>
    </row>
    <row r="77" spans="10:13" x14ac:dyDescent="0.25">
      <c r="J77" s="2">
        <v>75</v>
      </c>
      <c r="K77" s="60">
        <v>0.4002682154941552</v>
      </c>
      <c r="L77" s="2"/>
      <c r="M77" s="2">
        <v>1</v>
      </c>
    </row>
    <row r="78" spans="10:13" x14ac:dyDescent="0.25">
      <c r="J78" s="2">
        <v>76</v>
      </c>
      <c r="K78" s="60">
        <v>0.51069858788356159</v>
      </c>
      <c r="L78" s="2"/>
      <c r="M78" s="2">
        <v>1</v>
      </c>
    </row>
    <row r="79" spans="10:13" x14ac:dyDescent="0.25">
      <c r="J79" s="2">
        <v>77</v>
      </c>
      <c r="K79" s="60">
        <v>0.75640463637342326</v>
      </c>
      <c r="L79" s="2"/>
      <c r="M79" s="2">
        <v>1</v>
      </c>
    </row>
    <row r="80" spans="10:13" x14ac:dyDescent="0.25">
      <c r="J80" s="2">
        <v>78</v>
      </c>
      <c r="K80" s="60">
        <v>0.63198838287620485</v>
      </c>
      <c r="L80" s="2"/>
      <c r="M80" s="2">
        <v>1</v>
      </c>
    </row>
    <row r="81" spans="10:13" x14ac:dyDescent="0.25">
      <c r="J81" s="2">
        <v>79</v>
      </c>
      <c r="K81" s="60">
        <v>0.72156808348315982</v>
      </c>
      <c r="L81" s="2"/>
      <c r="M81" s="2">
        <v>1</v>
      </c>
    </row>
    <row r="82" spans="10:13" x14ac:dyDescent="0.25">
      <c r="J82" s="2">
        <v>80</v>
      </c>
      <c r="K82" s="60">
        <v>0.88816406366388045</v>
      </c>
      <c r="L82" s="2"/>
      <c r="M82" s="2">
        <v>1</v>
      </c>
    </row>
    <row r="83" spans="10:13" x14ac:dyDescent="0.25">
      <c r="J83" s="2">
        <v>81</v>
      </c>
      <c r="K83" s="60">
        <v>0.60729419973117449</v>
      </c>
      <c r="L83" s="2"/>
      <c r="M83" s="2">
        <v>1</v>
      </c>
    </row>
    <row r="84" spans="10:13" x14ac:dyDescent="0.25">
      <c r="J84" s="2">
        <v>82</v>
      </c>
      <c r="K84" s="60">
        <v>0.48241256152438533</v>
      </c>
      <c r="L84" s="2"/>
      <c r="M84" s="2">
        <v>1</v>
      </c>
    </row>
    <row r="85" spans="10:13" x14ac:dyDescent="0.25">
      <c r="J85" s="2">
        <v>83</v>
      </c>
      <c r="K85" s="60">
        <v>0.51847710295520344</v>
      </c>
      <c r="L85" s="2"/>
      <c r="M85" s="2">
        <v>1</v>
      </c>
    </row>
    <row r="86" spans="10:13" x14ac:dyDescent="0.25">
      <c r="J86" s="2">
        <v>84</v>
      </c>
      <c r="K86" s="60">
        <v>0.4848887471970848</v>
      </c>
      <c r="L86" s="2"/>
      <c r="M86" s="2">
        <v>1</v>
      </c>
    </row>
    <row r="87" spans="10:13" x14ac:dyDescent="0.25">
      <c r="J87" s="2">
        <v>85</v>
      </c>
      <c r="K87" s="60">
        <v>0.54745696937158794</v>
      </c>
      <c r="L87" s="2"/>
      <c r="M87" s="2">
        <v>1</v>
      </c>
    </row>
    <row r="88" spans="10:13" x14ac:dyDescent="0.25">
      <c r="J88" s="2">
        <v>86</v>
      </c>
      <c r="K88" s="60">
        <v>0.60385233843101027</v>
      </c>
      <c r="L88" s="2"/>
      <c r="M88" s="2">
        <v>1</v>
      </c>
    </row>
    <row r="89" spans="10:13" x14ac:dyDescent="0.25">
      <c r="J89" s="2">
        <v>87</v>
      </c>
      <c r="K89" s="60">
        <v>0.4585628385509683</v>
      </c>
      <c r="L89" s="2"/>
      <c r="M89" s="2">
        <v>1</v>
      </c>
    </row>
    <row r="90" spans="10:13" x14ac:dyDescent="0.25">
      <c r="J90" s="2">
        <v>88</v>
      </c>
      <c r="K90" s="60">
        <v>0.61042691475148081</v>
      </c>
      <c r="L90" s="2"/>
      <c r="M90" s="2">
        <v>1</v>
      </c>
    </row>
    <row r="91" spans="10:13" x14ac:dyDescent="0.25">
      <c r="J91" s="2">
        <v>89</v>
      </c>
      <c r="K91" s="60">
        <v>0.94576520596829972</v>
      </c>
      <c r="L91" s="2"/>
      <c r="M91" s="2">
        <v>1</v>
      </c>
    </row>
    <row r="92" spans="10:13" x14ac:dyDescent="0.25">
      <c r="J92" s="2">
        <v>90</v>
      </c>
      <c r="K92" s="60">
        <v>0.62624718719483707</v>
      </c>
      <c r="L92" s="2"/>
      <c r="M92" s="2">
        <v>1</v>
      </c>
    </row>
    <row r="93" spans="10:13" x14ac:dyDescent="0.25">
      <c r="J93" s="2">
        <v>91</v>
      </c>
      <c r="K93" s="60">
        <v>0.58540677704375721</v>
      </c>
      <c r="L93" s="2"/>
      <c r="M93" s="2">
        <v>1</v>
      </c>
    </row>
    <row r="94" spans="10:13" x14ac:dyDescent="0.25">
      <c r="J94" s="2">
        <v>92</v>
      </c>
      <c r="K94" s="60">
        <v>0.49989011036367004</v>
      </c>
      <c r="L94" s="2"/>
      <c r="M94" s="2">
        <v>1</v>
      </c>
    </row>
    <row r="95" spans="10:13" x14ac:dyDescent="0.25">
      <c r="J95" s="2">
        <v>93</v>
      </c>
      <c r="K95" s="60">
        <v>0.74198904129909182</v>
      </c>
      <c r="L95" s="2"/>
      <c r="M95" s="2">
        <v>1</v>
      </c>
    </row>
    <row r="96" spans="10:13" x14ac:dyDescent="0.25">
      <c r="J96" s="2">
        <v>94</v>
      </c>
      <c r="K96" s="60">
        <v>0.56125117615789377</v>
      </c>
      <c r="L96" s="2"/>
      <c r="M96" s="2">
        <v>1</v>
      </c>
    </row>
    <row r="97" spans="10:13" x14ac:dyDescent="0.25">
      <c r="J97" s="2">
        <v>95</v>
      </c>
      <c r="K97" s="60">
        <v>0.57715052085583918</v>
      </c>
      <c r="L97" s="2"/>
      <c r="M97" s="2">
        <v>1</v>
      </c>
    </row>
    <row r="98" spans="10:13" x14ac:dyDescent="0.25">
      <c r="J98" s="2">
        <v>971</v>
      </c>
      <c r="K98" s="60">
        <v>1.0071856318593375</v>
      </c>
      <c r="L98" s="2"/>
      <c r="M98" s="2">
        <v>1</v>
      </c>
    </row>
    <row r="99" spans="10:13" x14ac:dyDescent="0.25">
      <c r="J99" s="2">
        <v>972</v>
      </c>
      <c r="K99" s="60">
        <v>1.24414278973301</v>
      </c>
      <c r="L99" s="2"/>
      <c r="M99" s="2">
        <v>1</v>
      </c>
    </row>
    <row r="100" spans="10:13" x14ac:dyDescent="0.25">
      <c r="J100" s="2">
        <v>973</v>
      </c>
      <c r="K100" s="60">
        <v>1.3401827618770368</v>
      </c>
      <c r="L100" s="2"/>
      <c r="M100" s="2">
        <v>1</v>
      </c>
    </row>
    <row r="101" spans="10:13" x14ac:dyDescent="0.25">
      <c r="J101" s="2">
        <v>974</v>
      </c>
      <c r="K101" s="60">
        <v>0.98669314104573791</v>
      </c>
      <c r="L101" s="2"/>
      <c r="M101" s="2">
        <v>1</v>
      </c>
    </row>
    <row r="102" spans="10:13" x14ac:dyDescent="0.25">
      <c r="J102" s="2">
        <v>976</v>
      </c>
      <c r="K102" s="60">
        <v>0.5262791653680241</v>
      </c>
      <c r="L102" s="2"/>
      <c r="M102" s="2">
        <v>1</v>
      </c>
    </row>
    <row r="103" spans="10:13" x14ac:dyDescent="0.25">
      <c r="J103" s="2" t="s">
        <v>93</v>
      </c>
      <c r="K103" s="60">
        <v>0.37853217838959796</v>
      </c>
      <c r="L103" s="2"/>
      <c r="M103" s="2">
        <v>1</v>
      </c>
    </row>
    <row r="104" spans="10:13" x14ac:dyDescent="0.25">
      <c r="J104" s="2" t="s">
        <v>94</v>
      </c>
      <c r="K104" s="60">
        <v>0.42185859629643879</v>
      </c>
      <c r="L104" s="2"/>
      <c r="M104" s="2">
        <v>1</v>
      </c>
    </row>
    <row r="105" spans="10:13" x14ac:dyDescent="0.25">
      <c r="K105" s="94"/>
    </row>
    <row r="106" spans="10:13" x14ac:dyDescent="0.25">
      <c r="K106" s="94"/>
    </row>
  </sheetData>
  <sortState ref="J4:M104">
    <sortCondition ref="J4:J104"/>
  </sortState>
  <mergeCells count="2">
    <mergeCell ref="A11:H11"/>
    <mergeCell ref="A12:H1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I7" sqref="I7"/>
    </sheetView>
  </sheetViews>
  <sheetFormatPr baseColWidth="10" defaultRowHeight="15" x14ac:dyDescent="0.25"/>
  <cols>
    <col min="1" max="1" width="46.85546875" customWidth="1"/>
    <col min="3" max="3" width="13.85546875" customWidth="1"/>
    <col min="7" max="7" width="20.85546875" customWidth="1"/>
  </cols>
  <sheetData>
    <row r="1" spans="1:10" x14ac:dyDescent="0.25">
      <c r="A1" s="56" t="s">
        <v>144</v>
      </c>
    </row>
    <row r="2" spans="1:10" x14ac:dyDescent="0.25">
      <c r="H2" s="122"/>
      <c r="I2" s="123"/>
      <c r="J2" s="123"/>
    </row>
    <row r="3" spans="1:10" x14ac:dyDescent="0.25">
      <c r="A3" s="1"/>
      <c r="B3" s="124" t="s">
        <v>11</v>
      </c>
      <c r="C3" s="124"/>
      <c r="D3" s="124"/>
      <c r="E3" s="125" t="s">
        <v>115</v>
      </c>
      <c r="F3" s="126"/>
      <c r="G3" s="127"/>
    </row>
    <row r="4" spans="1:10" ht="30" x14ac:dyDescent="0.25">
      <c r="A4" s="2"/>
      <c r="B4" s="3" t="s">
        <v>99</v>
      </c>
      <c r="C4" s="132" t="s">
        <v>1</v>
      </c>
      <c r="D4" s="133"/>
      <c r="E4" s="4" t="s">
        <v>2</v>
      </c>
      <c r="F4" s="4" t="s">
        <v>3</v>
      </c>
      <c r="G4" s="5" t="s">
        <v>4</v>
      </c>
    </row>
    <row r="5" spans="1:10" x14ac:dyDescent="0.25">
      <c r="A5" s="6" t="s">
        <v>98</v>
      </c>
      <c r="B5" s="24">
        <v>49086</v>
      </c>
      <c r="C5" s="24"/>
      <c r="D5" s="7">
        <v>100</v>
      </c>
      <c r="E5" s="7">
        <v>10</v>
      </c>
      <c r="F5" s="8">
        <v>24</v>
      </c>
      <c r="G5" s="8">
        <v>88</v>
      </c>
    </row>
    <row r="6" spans="1:10" x14ac:dyDescent="0.25">
      <c r="A6" s="128"/>
      <c r="B6" s="129"/>
      <c r="C6" s="129"/>
      <c r="D6" s="129"/>
      <c r="E6" s="129"/>
      <c r="F6" s="129"/>
      <c r="G6" s="129"/>
    </row>
    <row r="7" spans="1:10" ht="72" customHeight="1" x14ac:dyDescent="0.25">
      <c r="A7" s="32"/>
      <c r="B7" s="32"/>
      <c r="C7" s="36" t="s">
        <v>18</v>
      </c>
      <c r="D7" s="36" t="s">
        <v>185</v>
      </c>
      <c r="E7" s="32"/>
      <c r="F7" s="32"/>
      <c r="G7" s="32"/>
    </row>
    <row r="8" spans="1:10" x14ac:dyDescent="0.25">
      <c r="A8" s="9" t="s">
        <v>5</v>
      </c>
      <c r="B8" s="11">
        <v>38098</v>
      </c>
      <c r="C8" s="11">
        <v>78</v>
      </c>
      <c r="D8" s="8">
        <v>100</v>
      </c>
      <c r="E8" s="8">
        <v>7</v>
      </c>
      <c r="F8" s="8">
        <v>30</v>
      </c>
      <c r="G8" s="8">
        <v>87</v>
      </c>
      <c r="I8" s="14"/>
    </row>
    <row r="9" spans="1:10" ht="30" x14ac:dyDescent="0.25">
      <c r="A9" s="12" t="s">
        <v>186</v>
      </c>
      <c r="B9" s="8">
        <v>77</v>
      </c>
      <c r="C9" s="8">
        <v>0</v>
      </c>
      <c r="D9" s="30">
        <v>0.14961415297390937</v>
      </c>
      <c r="E9" s="13" t="s">
        <v>12</v>
      </c>
      <c r="F9" s="8">
        <v>46</v>
      </c>
      <c r="G9" s="13">
        <v>77</v>
      </c>
      <c r="I9" s="14"/>
    </row>
    <row r="10" spans="1:10" x14ac:dyDescent="0.25">
      <c r="A10" s="10" t="s">
        <v>187</v>
      </c>
      <c r="B10" s="11">
        <v>1469</v>
      </c>
      <c r="C10" s="11">
        <v>3</v>
      </c>
      <c r="D10" s="30">
        <v>3.8558454512047877</v>
      </c>
      <c r="E10" s="27">
        <v>5</v>
      </c>
      <c r="F10" s="27">
        <v>28</v>
      </c>
      <c r="G10" s="27">
        <v>89</v>
      </c>
      <c r="I10" s="14"/>
    </row>
    <row r="11" spans="1:10" x14ac:dyDescent="0.25">
      <c r="A11" s="10" t="s">
        <v>189</v>
      </c>
      <c r="B11" s="11">
        <v>10761</v>
      </c>
      <c r="C11" s="11">
        <v>22</v>
      </c>
      <c r="D11" s="30">
        <v>28.245577195653315</v>
      </c>
      <c r="E11" s="27">
        <v>8</v>
      </c>
      <c r="F11" s="27">
        <v>29</v>
      </c>
      <c r="G11" s="27">
        <v>85</v>
      </c>
      <c r="I11" s="14"/>
    </row>
    <row r="12" spans="1:10" x14ac:dyDescent="0.25">
      <c r="A12" s="10" t="s">
        <v>6</v>
      </c>
      <c r="B12" s="11">
        <v>25690</v>
      </c>
      <c r="C12" s="11">
        <v>52</v>
      </c>
      <c r="D12" s="30">
        <v>67.431361226311097</v>
      </c>
      <c r="E12" s="8">
        <v>6</v>
      </c>
      <c r="F12" s="8">
        <v>30</v>
      </c>
      <c r="G12" s="8">
        <v>87</v>
      </c>
      <c r="I12" s="14"/>
    </row>
    <row r="13" spans="1:10" x14ac:dyDescent="0.25">
      <c r="A13" s="10" t="s">
        <v>7</v>
      </c>
      <c r="B13" s="8">
        <v>101</v>
      </c>
      <c r="C13" s="8">
        <v>0</v>
      </c>
      <c r="D13" s="30">
        <v>0.26510577983096223</v>
      </c>
      <c r="E13" s="28" t="s">
        <v>12</v>
      </c>
      <c r="F13" s="27">
        <v>34</v>
      </c>
      <c r="G13" s="28">
        <v>87</v>
      </c>
      <c r="I13" s="14"/>
    </row>
    <row r="14" spans="1:10" x14ac:dyDescent="0.25">
      <c r="I14" s="14"/>
    </row>
    <row r="15" spans="1:10" x14ac:dyDescent="0.25">
      <c r="A15" s="130"/>
      <c r="B15" s="131"/>
      <c r="C15" s="131"/>
      <c r="D15" s="131"/>
      <c r="E15" s="131"/>
      <c r="F15" s="131"/>
      <c r="G15" s="131"/>
    </row>
    <row r="16" spans="1:10" x14ac:dyDescent="0.25">
      <c r="A16" s="9" t="s">
        <v>8</v>
      </c>
      <c r="B16" s="11">
        <v>10988</v>
      </c>
      <c r="C16" s="11">
        <v>22</v>
      </c>
      <c r="D16" s="8">
        <v>100</v>
      </c>
      <c r="E16" s="8">
        <v>22</v>
      </c>
      <c r="F16" s="8">
        <v>6</v>
      </c>
      <c r="G16" s="8">
        <v>92</v>
      </c>
      <c r="I16" s="14"/>
    </row>
    <row r="17" spans="1:16" x14ac:dyDescent="0.25">
      <c r="A17" s="12" t="s">
        <v>112</v>
      </c>
      <c r="B17" s="11">
        <v>9797</v>
      </c>
      <c r="C17" s="11">
        <v>20</v>
      </c>
      <c r="D17" s="8">
        <v>89</v>
      </c>
      <c r="E17" s="8">
        <v>23</v>
      </c>
      <c r="F17" s="8">
        <v>5</v>
      </c>
      <c r="G17" s="8">
        <v>92</v>
      </c>
      <c r="I17" s="14"/>
    </row>
    <row r="18" spans="1:16" x14ac:dyDescent="0.25">
      <c r="A18" s="12" t="s">
        <v>113</v>
      </c>
      <c r="B18" s="11">
        <v>77</v>
      </c>
      <c r="C18" s="11">
        <v>0</v>
      </c>
      <c r="D18" s="8">
        <v>1</v>
      </c>
      <c r="E18" s="13" t="s">
        <v>12</v>
      </c>
      <c r="F18" s="8">
        <v>3</v>
      </c>
      <c r="G18" s="8">
        <v>96</v>
      </c>
      <c r="I18" s="14"/>
    </row>
    <row r="19" spans="1:16" x14ac:dyDescent="0.25">
      <c r="A19" s="12" t="s">
        <v>105</v>
      </c>
      <c r="B19" s="8">
        <v>931</v>
      </c>
      <c r="C19" s="8">
        <v>2</v>
      </c>
      <c r="D19" s="8">
        <v>8</v>
      </c>
      <c r="E19" s="13">
        <v>8</v>
      </c>
      <c r="F19" s="8">
        <v>17</v>
      </c>
      <c r="G19" s="8">
        <v>95</v>
      </c>
      <c r="I19" s="14"/>
    </row>
    <row r="20" spans="1:16" x14ac:dyDescent="0.25">
      <c r="A20" s="12" t="s">
        <v>106</v>
      </c>
      <c r="B20" s="8">
        <v>183</v>
      </c>
      <c r="C20" s="8">
        <v>0</v>
      </c>
      <c r="D20" s="8">
        <v>2</v>
      </c>
      <c r="E20" s="13" t="s">
        <v>12</v>
      </c>
      <c r="F20" s="8">
        <v>7</v>
      </c>
      <c r="G20" s="8">
        <v>94</v>
      </c>
      <c r="I20" s="14"/>
    </row>
    <row r="21" spans="1:16" x14ac:dyDescent="0.25">
      <c r="A21" t="s">
        <v>68</v>
      </c>
    </row>
    <row r="22" spans="1:16" ht="45" x14ac:dyDescent="0.25">
      <c r="A22" s="29" t="s">
        <v>69</v>
      </c>
    </row>
    <row r="23" spans="1:16" x14ac:dyDescent="0.25">
      <c r="A23" t="s">
        <v>114</v>
      </c>
      <c r="L23" s="14"/>
    </row>
    <row r="24" spans="1:16" x14ac:dyDescent="0.25">
      <c r="A24" t="s">
        <v>190</v>
      </c>
      <c r="L24" s="15"/>
      <c r="M24" s="14"/>
    </row>
    <row r="25" spans="1:16" x14ac:dyDescent="0.25">
      <c r="L25" s="15"/>
      <c r="M25" s="14"/>
    </row>
    <row r="26" spans="1:16" x14ac:dyDescent="0.25">
      <c r="K26" s="15"/>
      <c r="L26" s="15"/>
      <c r="M26" s="15"/>
      <c r="N26" s="14"/>
      <c r="O26" s="15"/>
      <c r="P26" s="14"/>
    </row>
    <row r="27" spans="1:16" x14ac:dyDescent="0.25">
      <c r="K27" s="15"/>
      <c r="L27" s="15"/>
      <c r="M27" s="15"/>
      <c r="N27" s="14"/>
      <c r="O27" s="15"/>
      <c r="P27" s="14"/>
    </row>
    <row r="28" spans="1:16" x14ac:dyDescent="0.25">
      <c r="K28" s="15"/>
      <c r="L28" s="15"/>
      <c r="M28" s="15"/>
      <c r="N28" s="14"/>
      <c r="O28" s="15"/>
      <c r="P28" s="14"/>
    </row>
    <row r="29" spans="1:16" x14ac:dyDescent="0.25">
      <c r="K29" s="15"/>
      <c r="L29" s="15"/>
      <c r="M29" s="15"/>
      <c r="N29" s="14"/>
      <c r="O29" s="15"/>
      <c r="P29" s="14"/>
    </row>
    <row r="30" spans="1:16" x14ac:dyDescent="0.25">
      <c r="K30" s="15"/>
      <c r="L30" s="15"/>
      <c r="M30" s="31"/>
      <c r="N30" s="14"/>
      <c r="O30" s="15"/>
      <c r="P30" s="14"/>
    </row>
    <row r="31" spans="1:16" x14ac:dyDescent="0.25">
      <c r="K31" s="15"/>
      <c r="P31" s="14"/>
    </row>
  </sheetData>
  <mergeCells count="6">
    <mergeCell ref="H2:J2"/>
    <mergeCell ref="B3:D3"/>
    <mergeCell ref="E3:G3"/>
    <mergeCell ref="A6:G6"/>
    <mergeCell ref="A15:G15"/>
    <mergeCell ref="C4: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workbookViewId="0">
      <selection activeCell="A16" sqref="A16:XFD16"/>
    </sheetView>
  </sheetViews>
  <sheetFormatPr baseColWidth="10" defaultRowHeight="15" x14ac:dyDescent="0.25"/>
  <cols>
    <col min="1" max="1" width="62.140625" customWidth="1"/>
    <col min="2" max="2" width="14.42578125" customWidth="1"/>
    <col min="3" max="3" width="10.85546875" customWidth="1"/>
    <col min="4" max="4" width="14.140625" customWidth="1"/>
  </cols>
  <sheetData>
    <row r="2" spans="1:13" x14ac:dyDescent="0.25">
      <c r="A2" t="s">
        <v>184</v>
      </c>
    </row>
    <row r="4" spans="1:13" x14ac:dyDescent="0.25">
      <c r="A4" s="1"/>
      <c r="B4" s="1"/>
      <c r="C4" s="1"/>
      <c r="D4" s="1"/>
      <c r="E4" s="1"/>
      <c r="F4" s="1"/>
      <c r="G4" s="1"/>
      <c r="H4" s="1"/>
      <c r="I4" s="1"/>
      <c r="J4" s="1"/>
      <c r="K4" s="1"/>
      <c r="L4" s="1"/>
      <c r="M4" s="1"/>
    </row>
    <row r="5" spans="1:13" x14ac:dyDescent="0.25">
      <c r="A5" s="1"/>
      <c r="B5" s="107">
        <v>2021</v>
      </c>
      <c r="C5" s="108"/>
      <c r="D5" s="109"/>
      <c r="E5" s="107">
        <v>2020</v>
      </c>
      <c r="F5" s="108"/>
      <c r="G5" s="109"/>
      <c r="H5" s="106" t="s">
        <v>47</v>
      </c>
      <c r="I5" s="106"/>
      <c r="J5" s="106"/>
    </row>
    <row r="6" spans="1:13" x14ac:dyDescent="0.25">
      <c r="A6" s="1"/>
      <c r="B6" s="110"/>
      <c r="C6" s="111"/>
      <c r="D6" s="112"/>
      <c r="E6" s="110"/>
      <c r="F6" s="111"/>
      <c r="G6" s="112"/>
      <c r="H6" s="106"/>
      <c r="I6" s="106"/>
      <c r="J6" s="106"/>
    </row>
    <row r="7" spans="1:13" x14ac:dyDescent="0.25">
      <c r="A7" s="1"/>
      <c r="B7" s="41" t="s">
        <v>45</v>
      </c>
      <c r="C7" s="59" t="s">
        <v>24</v>
      </c>
      <c r="D7" s="59" t="s">
        <v>25</v>
      </c>
      <c r="E7" s="41" t="s">
        <v>45</v>
      </c>
      <c r="F7" s="42" t="s">
        <v>24</v>
      </c>
      <c r="G7" s="59" t="s">
        <v>25</v>
      </c>
      <c r="H7" s="42" t="s">
        <v>46</v>
      </c>
      <c r="I7" s="42" t="s">
        <v>24</v>
      </c>
      <c r="J7" s="45" t="s">
        <v>25</v>
      </c>
    </row>
    <row r="8" spans="1:13" x14ac:dyDescent="0.25">
      <c r="A8" s="48" t="s">
        <v>102</v>
      </c>
      <c r="B8" s="43">
        <v>15731</v>
      </c>
      <c r="C8" s="43">
        <v>633</v>
      </c>
      <c r="D8" s="43">
        <v>16364</v>
      </c>
      <c r="E8" s="43">
        <v>12379</v>
      </c>
      <c r="F8" s="43">
        <v>567</v>
      </c>
      <c r="G8" s="43">
        <v>12946</v>
      </c>
      <c r="H8" s="44">
        <v>0.27078116164472088</v>
      </c>
      <c r="I8" s="44">
        <v>0.1164021164021164</v>
      </c>
      <c r="J8" s="44">
        <v>0.26401977444770586</v>
      </c>
    </row>
    <row r="9" spans="1:13" x14ac:dyDescent="0.25">
      <c r="A9" s="6" t="s">
        <v>103</v>
      </c>
      <c r="B9" s="43">
        <v>14134</v>
      </c>
      <c r="C9" s="43">
        <v>549</v>
      </c>
      <c r="D9" s="43">
        <v>14683</v>
      </c>
      <c r="E9" s="43">
        <v>10962</v>
      </c>
      <c r="F9" s="43">
        <v>477</v>
      </c>
      <c r="G9" s="43">
        <v>11439</v>
      </c>
      <c r="H9" s="44">
        <v>0.28936325488049625</v>
      </c>
      <c r="I9" s="44">
        <v>0.15094339622641509</v>
      </c>
      <c r="J9" s="44">
        <v>0.2835912230090043</v>
      </c>
    </row>
    <row r="10" spans="1:13" x14ac:dyDescent="0.25">
      <c r="A10" s="50" t="s">
        <v>48</v>
      </c>
      <c r="B10" s="50"/>
      <c r="C10" s="50"/>
      <c r="D10" s="50"/>
      <c r="E10" s="51"/>
      <c r="F10" s="51"/>
      <c r="G10" s="51"/>
      <c r="H10" s="52"/>
      <c r="I10" s="52"/>
      <c r="J10" s="52"/>
    </row>
    <row r="11" spans="1:13" x14ac:dyDescent="0.25">
      <c r="A11" s="47" t="s">
        <v>26</v>
      </c>
      <c r="B11" s="43">
        <v>5253</v>
      </c>
      <c r="C11" s="43">
        <v>197</v>
      </c>
      <c r="D11" s="43">
        <v>5450</v>
      </c>
      <c r="E11" s="43">
        <v>3966</v>
      </c>
      <c r="F11" s="43">
        <v>166</v>
      </c>
      <c r="G11" s="43">
        <v>4132</v>
      </c>
      <c r="H11" s="44">
        <v>0.32450832072617247</v>
      </c>
      <c r="I11" s="44">
        <v>0.18674698795180722</v>
      </c>
      <c r="J11" s="44">
        <v>0.31897386253630206</v>
      </c>
    </row>
    <row r="12" spans="1:13" x14ac:dyDescent="0.25">
      <c r="A12" s="47" t="s">
        <v>27</v>
      </c>
      <c r="B12" s="43">
        <v>8881</v>
      </c>
      <c r="C12" s="43">
        <v>352</v>
      </c>
      <c r="D12" s="43">
        <v>9233</v>
      </c>
      <c r="E12" s="43">
        <v>6996</v>
      </c>
      <c r="F12" s="43">
        <v>311</v>
      </c>
      <c r="G12" s="43">
        <v>7307</v>
      </c>
      <c r="H12" s="44">
        <v>0.26943967981703831</v>
      </c>
      <c r="I12" s="44">
        <v>0.13183279742765272</v>
      </c>
      <c r="J12" s="44">
        <v>0.26358286574517586</v>
      </c>
    </row>
    <row r="13" spans="1:13" x14ac:dyDescent="0.25">
      <c r="A13" s="6" t="s">
        <v>104</v>
      </c>
      <c r="B13" s="57"/>
      <c r="C13" s="58"/>
      <c r="D13" s="43">
        <v>49</v>
      </c>
      <c r="E13" s="57"/>
      <c r="F13" s="58"/>
      <c r="G13" s="43">
        <v>59</v>
      </c>
      <c r="H13" s="44">
        <v>-0.24390243902439024</v>
      </c>
      <c r="I13" s="46" t="s">
        <v>12</v>
      </c>
      <c r="J13" s="44">
        <v>-0.16949152542372881</v>
      </c>
    </row>
    <row r="14" spans="1:13" ht="18" customHeight="1" x14ac:dyDescent="0.25">
      <c r="A14" s="49" t="s">
        <v>105</v>
      </c>
      <c r="B14" s="43">
        <v>1287</v>
      </c>
      <c r="C14" s="43">
        <v>37</v>
      </c>
      <c r="D14" s="43">
        <v>1324</v>
      </c>
      <c r="E14" s="43">
        <v>1172</v>
      </c>
      <c r="F14" s="43">
        <v>33</v>
      </c>
      <c r="G14" s="43">
        <v>1205</v>
      </c>
      <c r="H14" s="44">
        <v>9.8122866894197955E-2</v>
      </c>
      <c r="I14" s="44">
        <v>0.12121212121212122</v>
      </c>
      <c r="J14" s="44">
        <v>9.8755186721991697E-2</v>
      </c>
    </row>
    <row r="15" spans="1:13" ht="16.5" customHeight="1" x14ac:dyDescent="0.25">
      <c r="A15" s="49" t="s">
        <v>106</v>
      </c>
      <c r="B15" s="43">
        <v>279</v>
      </c>
      <c r="C15" s="43">
        <v>29</v>
      </c>
      <c r="D15" s="43">
        <v>308</v>
      </c>
      <c r="E15" s="43">
        <v>204</v>
      </c>
      <c r="F15" s="43">
        <v>39</v>
      </c>
      <c r="G15" s="43">
        <v>243</v>
      </c>
      <c r="H15" s="44">
        <v>0.36764705882352944</v>
      </c>
      <c r="I15" s="44">
        <v>-0.25641025641025639</v>
      </c>
      <c r="J15" s="44">
        <v>0.26748971193415638</v>
      </c>
    </row>
    <row r="16" spans="1:13" ht="39" customHeight="1" x14ac:dyDescent="0.25">
      <c r="A16" s="67" t="s">
        <v>192</v>
      </c>
      <c r="B16" s="65"/>
      <c r="C16" s="65"/>
      <c r="D16" s="65"/>
      <c r="E16" s="65"/>
      <c r="F16" s="65"/>
      <c r="G16" s="65"/>
      <c r="H16" s="66"/>
      <c r="I16" s="66"/>
      <c r="J16" s="66"/>
    </row>
    <row r="17" spans="1:4" ht="22.5" x14ac:dyDescent="0.25">
      <c r="A17" s="54" t="s">
        <v>59</v>
      </c>
      <c r="B17" s="54"/>
      <c r="C17" s="54"/>
      <c r="D17" s="54"/>
    </row>
    <row r="18" spans="1:4" x14ac:dyDescent="0.25">
      <c r="A18" s="54" t="s">
        <v>107</v>
      </c>
      <c r="B18" s="54"/>
      <c r="C18" s="54"/>
      <c r="D18" s="54"/>
    </row>
    <row r="19" spans="1:4" ht="18.75" customHeight="1" x14ac:dyDescent="0.25">
      <c r="A19" s="54" t="s">
        <v>168</v>
      </c>
      <c r="B19" s="54"/>
      <c r="C19" s="54"/>
      <c r="D19" s="54"/>
    </row>
  </sheetData>
  <mergeCells count="3">
    <mergeCell ref="H5:J6"/>
    <mergeCell ref="E5:G6"/>
    <mergeCell ref="B5:D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topLeftCell="C10" workbookViewId="0">
      <selection activeCell="E35" sqref="E35"/>
    </sheetView>
  </sheetViews>
  <sheetFormatPr baseColWidth="10" defaultRowHeight="15" x14ac:dyDescent="0.25"/>
  <sheetData>
    <row r="2" spans="1:13" x14ac:dyDescent="0.25">
      <c r="A2" t="s">
        <v>145</v>
      </c>
    </row>
    <row r="4" spans="1:13" x14ac:dyDescent="0.25">
      <c r="B4" t="s">
        <v>49</v>
      </c>
      <c r="C4" t="s">
        <v>50</v>
      </c>
      <c r="D4" t="s">
        <v>29</v>
      </c>
      <c r="E4" t="s">
        <v>30</v>
      </c>
      <c r="F4" t="s">
        <v>31</v>
      </c>
      <c r="G4" t="s">
        <v>32</v>
      </c>
      <c r="H4" t="s">
        <v>33</v>
      </c>
      <c r="I4" t="s">
        <v>34</v>
      </c>
      <c r="J4" t="s">
        <v>35</v>
      </c>
      <c r="K4" t="s">
        <v>36</v>
      </c>
      <c r="L4" t="s">
        <v>37</v>
      </c>
      <c r="M4" t="s">
        <v>19</v>
      </c>
    </row>
    <row r="5" spans="1:13" x14ac:dyDescent="0.25">
      <c r="A5" t="s">
        <v>20</v>
      </c>
      <c r="B5" s="15">
        <v>0.50442361019411064</v>
      </c>
      <c r="C5" s="15">
        <v>1.5291165984418329</v>
      </c>
      <c r="D5" s="15">
        <v>2.0599498217351115</v>
      </c>
      <c r="E5" s="15">
        <v>3.9297504291562126</v>
      </c>
      <c r="F5" s="15">
        <v>5.4139706853294598</v>
      </c>
      <c r="G5" s="15">
        <v>5.8629341080153177</v>
      </c>
      <c r="H5" s="15">
        <v>4.4341740393503235</v>
      </c>
      <c r="I5" s="31">
        <v>2.7307539944539814</v>
      </c>
      <c r="J5" s="15">
        <v>1.5264756371319161</v>
      </c>
      <c r="K5" s="15">
        <v>0.77908358642545883</v>
      </c>
      <c r="L5" s="15">
        <v>0.42255380958668953</v>
      </c>
      <c r="M5" s="15">
        <v>0.39614419648752147</v>
      </c>
    </row>
    <row r="6" spans="1:13" x14ac:dyDescent="0.25">
      <c r="A6" t="s">
        <v>21</v>
      </c>
      <c r="B6" s="15">
        <v>1.7166248514459261</v>
      </c>
      <c r="C6" s="15">
        <v>5.9315991020731547</v>
      </c>
      <c r="D6" s="15">
        <v>5.3347418460319558</v>
      </c>
      <c r="E6" s="15">
        <v>6.4729961706061001</v>
      </c>
      <c r="F6" s="15">
        <v>10.14129143008055</v>
      </c>
      <c r="G6" s="15">
        <v>11.876403010695894</v>
      </c>
      <c r="H6" s="15">
        <v>10.783045028390333</v>
      </c>
      <c r="I6" s="31">
        <v>8.2899775518288656</v>
      </c>
      <c r="J6" s="31">
        <v>4.7246797834411725</v>
      </c>
      <c r="K6" s="31">
        <v>2.5406047801399709</v>
      </c>
      <c r="L6" s="31">
        <v>1.2940710418592369</v>
      </c>
      <c r="M6" s="31">
        <v>1.304634887098904</v>
      </c>
    </row>
    <row r="7" spans="1:13" x14ac:dyDescent="0.25">
      <c r="A7" t="s">
        <v>22</v>
      </c>
      <c r="B7" s="31">
        <v>22.711058263971463</v>
      </c>
      <c r="C7" s="31">
        <v>20.495575221238937</v>
      </c>
      <c r="D7" s="31">
        <v>27.857142857142858</v>
      </c>
      <c r="E7" s="31">
        <v>37.776085300837778</v>
      </c>
      <c r="F7" s="31">
        <v>34.804753820033959</v>
      </c>
      <c r="G7" s="31">
        <v>33.050468959356856</v>
      </c>
      <c r="H7" s="31">
        <v>29.13918778202013</v>
      </c>
      <c r="I7" s="31">
        <v>24.778336927869638</v>
      </c>
      <c r="J7" s="31">
        <v>24.419095901985635</v>
      </c>
      <c r="K7" s="31">
        <v>23.46857597454256</v>
      </c>
      <c r="L7" s="31">
        <v>24.615384615384617</v>
      </c>
      <c r="M7" s="31">
        <v>23.29192546583851</v>
      </c>
    </row>
    <row r="9" spans="1:13" x14ac:dyDescent="0.25">
      <c r="B9" t="s">
        <v>49</v>
      </c>
      <c r="C9" t="s">
        <v>50</v>
      </c>
      <c r="D9" t="s">
        <v>29</v>
      </c>
      <c r="E9" t="s">
        <v>30</v>
      </c>
      <c r="F9" t="s">
        <v>31</v>
      </c>
      <c r="G9" t="s">
        <v>32</v>
      </c>
      <c r="H9" t="s">
        <v>33</v>
      </c>
      <c r="I9" t="s">
        <v>34</v>
      </c>
      <c r="J9" t="s">
        <v>35</v>
      </c>
      <c r="K9" t="s">
        <v>36</v>
      </c>
      <c r="L9" t="s">
        <v>37</v>
      </c>
      <c r="M9" t="s">
        <v>19</v>
      </c>
    </row>
    <row r="10" spans="1:13" x14ac:dyDescent="0.25">
      <c r="A10" t="s">
        <v>20</v>
      </c>
      <c r="B10" s="40">
        <v>0.91516427198682171</v>
      </c>
      <c r="C10" s="40">
        <v>0.38436899423446513</v>
      </c>
      <c r="D10" s="40">
        <v>0.43927885055367433</v>
      </c>
      <c r="E10" s="40">
        <v>0.61316006223117048</v>
      </c>
      <c r="F10" s="40">
        <v>0.98837741374576737</v>
      </c>
      <c r="G10" s="40">
        <v>0.89686098654708524</v>
      </c>
      <c r="H10" s="40">
        <v>0.58570513407156577</v>
      </c>
      <c r="I10" s="40">
        <v>0.47588542143314727</v>
      </c>
      <c r="J10" s="40">
        <v>0.14642628351789144</v>
      </c>
      <c r="K10" s="40">
        <v>0.18303285439736433</v>
      </c>
      <c r="L10" s="40">
        <v>0.16472956895762789</v>
      </c>
      <c r="M10" s="40">
        <v>0.20133613983710075</v>
      </c>
    </row>
    <row r="11" spans="1:13" x14ac:dyDescent="0.25">
      <c r="A11" t="s">
        <v>21</v>
      </c>
      <c r="B11" s="31">
        <v>15.548640981056099</v>
      </c>
      <c r="C11" s="31">
        <v>7.0376132515786587</v>
      </c>
      <c r="D11" s="31">
        <v>4.1456941521003019</v>
      </c>
      <c r="E11" s="31">
        <v>6.131600622311705</v>
      </c>
      <c r="F11" s="31">
        <v>11.247368902718039</v>
      </c>
      <c r="G11" s="31">
        <v>13.059394161251944</v>
      </c>
      <c r="H11" s="31">
        <v>10.533540770568317</v>
      </c>
      <c r="I11" s="31">
        <v>8.3737530886794183</v>
      </c>
      <c r="J11" s="31">
        <v>5.6374119154388209</v>
      </c>
      <c r="K11" s="31">
        <v>4.1090875812208294</v>
      </c>
      <c r="L11" s="31">
        <v>3.6332021597876816</v>
      </c>
      <c r="M11" s="31">
        <v>4.5483664317745038</v>
      </c>
    </row>
    <row r="12" spans="1:13" x14ac:dyDescent="0.25">
      <c r="A12" t="s">
        <v>22</v>
      </c>
      <c r="B12" s="31">
        <v>5.5586436909394106</v>
      </c>
      <c r="C12" s="31">
        <v>5.1787916152897653</v>
      </c>
      <c r="D12" s="31">
        <v>9.5808383233532943</v>
      </c>
      <c r="E12" s="31">
        <v>9.0909090909090917</v>
      </c>
      <c r="F12" s="31">
        <v>8.0777860882572927</v>
      </c>
      <c r="G12" s="31">
        <v>6.4262295081967205</v>
      </c>
      <c r="H12" s="31">
        <v>5.2674897119341564</v>
      </c>
      <c r="I12" s="31">
        <v>5.3774560496380559</v>
      </c>
      <c r="J12" s="31">
        <v>2.5316455696202533</v>
      </c>
      <c r="K12" s="31">
        <v>4.2643923240938166</v>
      </c>
      <c r="L12" s="31">
        <v>4.3373493975903612</v>
      </c>
      <c r="M12" s="31">
        <v>4.2389210019267818</v>
      </c>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x14ac:dyDescent="0.25">
      <c r="A17" s="1"/>
      <c r="B17" s="1"/>
      <c r="C17" s="1"/>
      <c r="D17" s="1"/>
      <c r="E17" s="1"/>
      <c r="F17" s="1"/>
      <c r="G17" s="1"/>
      <c r="H17" s="1"/>
      <c r="I17" s="1"/>
      <c r="J17" s="1"/>
      <c r="K17" s="1"/>
      <c r="L17" s="1"/>
      <c r="M17" s="1"/>
    </row>
    <row r="18" spans="1:13" x14ac:dyDescent="0.25">
      <c r="A18" s="1"/>
      <c r="B18" s="1"/>
      <c r="C18" s="1"/>
      <c r="D18" s="1"/>
      <c r="E18" s="1"/>
      <c r="F18" s="1"/>
      <c r="G18" s="1"/>
      <c r="H18" s="1"/>
      <c r="I18" s="1"/>
      <c r="J18" s="1"/>
      <c r="K18" s="1"/>
      <c r="L18" s="1"/>
      <c r="M18" s="1"/>
    </row>
    <row r="19" spans="1:13" x14ac:dyDescent="0.25">
      <c r="A19" s="1"/>
      <c r="B19" s="1"/>
      <c r="C19" s="1"/>
      <c r="D19" s="1"/>
      <c r="E19" s="1"/>
      <c r="F19" s="1"/>
      <c r="G19" s="1"/>
      <c r="H19" s="1"/>
      <c r="I19" s="1"/>
      <c r="J19" s="1"/>
      <c r="K19" s="1"/>
      <c r="L19" s="1"/>
      <c r="M19" s="1"/>
    </row>
    <row r="20" spans="1:13" x14ac:dyDescent="0.25">
      <c r="A20" s="1"/>
      <c r="B20" s="1"/>
      <c r="C20" s="1"/>
      <c r="D20" s="1"/>
      <c r="E20" s="1"/>
      <c r="F20" s="1"/>
      <c r="G20" s="1"/>
      <c r="H20" s="1"/>
      <c r="I20" s="1"/>
      <c r="J20" s="1"/>
      <c r="K20" s="1"/>
      <c r="L20" s="1"/>
      <c r="M20" s="1"/>
    </row>
    <row r="21" spans="1:13" x14ac:dyDescent="0.25">
      <c r="A21" s="1"/>
      <c r="B21" s="1"/>
      <c r="C21" s="1"/>
      <c r="D21" s="1"/>
      <c r="E21" s="1"/>
      <c r="F21" s="1"/>
      <c r="G21" s="1"/>
      <c r="H21" s="1"/>
      <c r="I21" s="1"/>
      <c r="J21" s="1"/>
      <c r="K21" s="1"/>
      <c r="L21" s="1"/>
      <c r="M21" s="1"/>
    </row>
    <row r="22" spans="1:13" x14ac:dyDescent="0.25">
      <c r="A22" s="1"/>
      <c r="B22" s="1"/>
      <c r="C22" s="1"/>
      <c r="D22" s="1"/>
      <c r="E22" s="1"/>
      <c r="F22" s="1"/>
      <c r="G22" s="1"/>
      <c r="H22" s="1"/>
      <c r="I22" s="1"/>
      <c r="J22" s="1"/>
      <c r="K22" s="1"/>
      <c r="L22" s="1"/>
      <c r="M22" s="1"/>
    </row>
    <row r="23" spans="1:13" x14ac:dyDescent="0.25">
      <c r="A23" s="1"/>
      <c r="B23" s="1"/>
      <c r="C23" s="1"/>
      <c r="D23" s="1"/>
      <c r="E23" s="1"/>
      <c r="F23" s="1"/>
      <c r="G23" s="1"/>
      <c r="H23" s="1"/>
      <c r="I23" s="1"/>
      <c r="J23" s="1"/>
      <c r="K23" s="1"/>
      <c r="L23" s="1"/>
      <c r="M23" s="1"/>
    </row>
    <row r="24" spans="1:13" x14ac:dyDescent="0.25">
      <c r="A24" s="1"/>
      <c r="B24" s="1"/>
      <c r="C24" s="1"/>
      <c r="D24" s="1"/>
      <c r="E24" s="1"/>
      <c r="F24" s="1"/>
      <c r="G24" s="1"/>
      <c r="H24" s="1"/>
      <c r="I24" s="1"/>
      <c r="J24" s="1"/>
      <c r="K24" s="1"/>
      <c r="L24" s="1"/>
      <c r="M24" s="1"/>
    </row>
    <row r="25" spans="1:13" x14ac:dyDescent="0.25">
      <c r="A25" s="1"/>
      <c r="B25" s="1"/>
      <c r="C25" s="1"/>
      <c r="D25" s="1"/>
      <c r="E25" s="1"/>
      <c r="F25" s="1"/>
      <c r="G25" s="1"/>
      <c r="H25" s="1"/>
      <c r="I25" s="1"/>
      <c r="J25" s="1"/>
      <c r="K25" s="1"/>
      <c r="L25" s="1"/>
      <c r="M25" s="1"/>
    </row>
    <row r="26" spans="1:13" x14ac:dyDescent="0.25">
      <c r="A26" s="1"/>
      <c r="B26" s="1"/>
      <c r="C26" s="1"/>
      <c r="D26" s="1"/>
      <c r="E26" s="1"/>
      <c r="F26" s="1"/>
      <c r="G26" s="1"/>
      <c r="H26" s="1"/>
      <c r="I26" s="1"/>
      <c r="J26" s="1"/>
      <c r="K26" s="1"/>
      <c r="L26" s="1"/>
      <c r="M26" s="1"/>
    </row>
    <row r="27" spans="1:13" x14ac:dyDescent="0.25">
      <c r="A27" s="1"/>
      <c r="B27" s="1"/>
      <c r="C27" s="1"/>
      <c r="D27" s="1"/>
      <c r="E27" s="1"/>
      <c r="F27" s="1"/>
      <c r="G27" s="1"/>
      <c r="H27" s="1"/>
      <c r="I27" s="1"/>
      <c r="J27" s="1"/>
      <c r="K27" s="1"/>
      <c r="L27" s="1"/>
      <c r="M27" s="1"/>
    </row>
    <row r="28" spans="1:13" x14ac:dyDescent="0.25">
      <c r="A28" s="1"/>
      <c r="B28" s="1"/>
      <c r="C28" s="1"/>
      <c r="D28" s="1"/>
      <c r="E28" s="1"/>
      <c r="F28" s="1"/>
      <c r="G28" s="1"/>
      <c r="H28" s="1"/>
      <c r="I28" s="1"/>
      <c r="J28" s="1"/>
      <c r="K28" s="1"/>
      <c r="L28" s="1"/>
      <c r="M28" s="1"/>
    </row>
    <row r="29" spans="1:13" x14ac:dyDescent="0.25">
      <c r="A29" t="s">
        <v>202</v>
      </c>
      <c r="B29" s="1"/>
      <c r="C29" s="1"/>
      <c r="D29" s="1"/>
      <c r="E29" s="1"/>
      <c r="F29" s="1"/>
      <c r="G29" s="1"/>
      <c r="H29" s="1"/>
      <c r="I29" s="1"/>
      <c r="J29" s="1"/>
      <c r="K29" s="1"/>
      <c r="L29" s="1"/>
      <c r="M29" s="1"/>
    </row>
    <row r="30" spans="1:13" x14ac:dyDescent="0.25">
      <c r="A30" t="s">
        <v>114</v>
      </c>
    </row>
    <row r="31" spans="1:13" x14ac:dyDescent="0.25">
      <c r="A31" t="s">
        <v>175</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opLeftCell="A13" workbookViewId="0">
      <selection activeCell="J33" sqref="J33"/>
    </sheetView>
  </sheetViews>
  <sheetFormatPr baseColWidth="10" defaultRowHeight="15" x14ac:dyDescent="0.25"/>
  <sheetData>
    <row r="1" spans="1:13" x14ac:dyDescent="0.25">
      <c r="A1" t="s">
        <v>146</v>
      </c>
    </row>
    <row r="4" spans="1:13" x14ac:dyDescent="0.25">
      <c r="B4" s="14"/>
      <c r="C4" s="14"/>
      <c r="D4" s="14"/>
      <c r="E4" s="14"/>
      <c r="F4" s="14"/>
      <c r="G4" s="14"/>
      <c r="H4" s="14"/>
      <c r="I4" s="14"/>
      <c r="J4" s="14"/>
      <c r="K4" s="14"/>
      <c r="L4" s="14"/>
    </row>
    <row r="5" spans="1:13" x14ac:dyDescent="0.25">
      <c r="B5" s="14"/>
      <c r="C5" s="14"/>
      <c r="D5" s="14"/>
      <c r="E5" s="14"/>
      <c r="F5" s="14"/>
      <c r="G5" s="14"/>
      <c r="H5" s="14"/>
      <c r="I5" s="14"/>
      <c r="J5" s="14"/>
      <c r="K5" s="14"/>
      <c r="L5" s="14"/>
    </row>
    <row r="6" spans="1:13" x14ac:dyDescent="0.25">
      <c r="B6" s="14" t="s">
        <v>49</v>
      </c>
      <c r="C6" s="14" t="s">
        <v>50</v>
      </c>
      <c r="D6" s="14" t="s">
        <v>29</v>
      </c>
      <c r="E6" s="14" t="s">
        <v>30</v>
      </c>
      <c r="F6" s="14" t="s">
        <v>31</v>
      </c>
      <c r="G6" s="14" t="s">
        <v>32</v>
      </c>
      <c r="H6" s="14" t="s">
        <v>33</v>
      </c>
      <c r="I6" s="14" t="s">
        <v>34</v>
      </c>
      <c r="J6" s="14" t="s">
        <v>35</v>
      </c>
      <c r="K6" s="14" t="s">
        <v>36</v>
      </c>
      <c r="L6" s="14" t="s">
        <v>37</v>
      </c>
      <c r="M6" t="s">
        <v>19</v>
      </c>
    </row>
    <row r="7" spans="1:13" x14ac:dyDescent="0.25">
      <c r="A7" t="s">
        <v>196</v>
      </c>
      <c r="B7" s="31">
        <v>0.23034398034398035</v>
      </c>
      <c r="C7" s="31">
        <v>0.62576781326781328</v>
      </c>
      <c r="D7" s="31">
        <v>2.2113022113022112</v>
      </c>
      <c r="E7" s="31">
        <v>4.9792690417690419</v>
      </c>
      <c r="F7" s="31">
        <v>7.2212837837837842</v>
      </c>
      <c r="G7" s="31">
        <v>7.5207309582309572</v>
      </c>
      <c r="H7" s="31">
        <v>5.5474508599508603</v>
      </c>
      <c r="I7" s="31">
        <v>3.2324938574938575</v>
      </c>
      <c r="J7" s="31">
        <v>1.4895577395577395</v>
      </c>
      <c r="K7" s="31">
        <v>0.64112407862407861</v>
      </c>
      <c r="L7" s="31">
        <v>0.37238943488943488</v>
      </c>
      <c r="M7" s="31">
        <v>0.35319410319410321</v>
      </c>
    </row>
    <row r="8" spans="1:13" x14ac:dyDescent="0.25">
      <c r="A8" t="s">
        <v>197</v>
      </c>
      <c r="B8" s="31">
        <v>0.98280098280098283</v>
      </c>
      <c r="C8" s="31">
        <v>1.3628685503685505</v>
      </c>
      <c r="D8" s="31">
        <v>2.6297604422604421</v>
      </c>
      <c r="E8" s="31">
        <v>5.8660933660933656</v>
      </c>
      <c r="F8" s="31">
        <v>11.3482800982801</v>
      </c>
      <c r="G8" s="31">
        <v>14.024109336609335</v>
      </c>
      <c r="H8" s="31">
        <v>12.419379606879607</v>
      </c>
      <c r="I8" s="31">
        <v>8.7338759213759225</v>
      </c>
      <c r="J8" s="31">
        <v>4.3803746928746934</v>
      </c>
      <c r="K8" s="31">
        <v>1.9963144963144961</v>
      </c>
      <c r="L8" s="31">
        <v>0.9866400491400491</v>
      </c>
      <c r="M8" s="31">
        <v>0.84459459459459463</v>
      </c>
    </row>
    <row r="9" spans="1:13" x14ac:dyDescent="0.25">
      <c r="A9" t="s">
        <v>198</v>
      </c>
      <c r="B9" s="31">
        <v>18.9873417721519</v>
      </c>
      <c r="C9" s="31">
        <v>31.467181467181465</v>
      </c>
      <c r="D9" s="31">
        <v>45.678033306899287</v>
      </c>
      <c r="E9" s="31">
        <v>45.911504424778762</v>
      </c>
      <c r="F9" s="31">
        <v>38.887740334918334</v>
      </c>
      <c r="G9" s="31">
        <v>34.907341411261584</v>
      </c>
      <c r="H9" s="31">
        <v>30.876068376068378</v>
      </c>
      <c r="I9" s="31">
        <v>27.013153673403913</v>
      </c>
      <c r="J9" s="31">
        <v>25.376062786134728</v>
      </c>
      <c r="K9" s="31">
        <v>24.308588064046578</v>
      </c>
      <c r="L9" s="31">
        <v>27.401129943502823</v>
      </c>
      <c r="M9" s="31">
        <v>29.487179487179489</v>
      </c>
    </row>
    <row r="11" spans="1:13" x14ac:dyDescent="0.25">
      <c r="B11" t="s">
        <v>49</v>
      </c>
      <c r="C11" t="s">
        <v>50</v>
      </c>
      <c r="D11" t="s">
        <v>29</v>
      </c>
      <c r="E11" t="s">
        <v>30</v>
      </c>
      <c r="F11" t="s">
        <v>31</v>
      </c>
      <c r="G11" t="s">
        <v>32</v>
      </c>
      <c r="H11" t="s">
        <v>33</v>
      </c>
      <c r="I11" t="s">
        <v>34</v>
      </c>
      <c r="J11" t="s">
        <v>35</v>
      </c>
      <c r="K11" t="s">
        <v>36</v>
      </c>
      <c r="L11" t="s">
        <v>37</v>
      </c>
      <c r="M11" t="s">
        <v>19</v>
      </c>
    </row>
    <row r="12" spans="1:13" x14ac:dyDescent="0.25">
      <c r="A12" t="s">
        <v>196</v>
      </c>
      <c r="B12" s="31">
        <v>1.1085723957011084</v>
      </c>
      <c r="C12" s="31">
        <v>3.52035203520352</v>
      </c>
      <c r="D12" s="31">
        <v>1.7263264788017263</v>
      </c>
      <c r="E12" s="31">
        <v>1.6163154777016162</v>
      </c>
      <c r="F12" s="31">
        <v>1.4301430143014302</v>
      </c>
      <c r="G12" s="31">
        <v>2.2086824067022088</v>
      </c>
      <c r="H12" s="31">
        <v>1.9801980198019802</v>
      </c>
      <c r="I12" s="31">
        <v>1.6247778624016249</v>
      </c>
      <c r="J12" s="31">
        <v>1.6078530930016079</v>
      </c>
      <c r="K12" s="31">
        <v>1.0831852416010832</v>
      </c>
      <c r="L12" s="31">
        <v>0.53313023610053312</v>
      </c>
      <c r="M12" s="31">
        <v>0.4908183126004908</v>
      </c>
    </row>
    <row r="13" spans="1:13" x14ac:dyDescent="0.25">
      <c r="A13" t="s">
        <v>197</v>
      </c>
      <c r="B13" s="31">
        <v>3.3341795718033342</v>
      </c>
      <c r="C13" s="31">
        <v>16.002369467716001</v>
      </c>
      <c r="D13" s="31">
        <v>11.297283574511297</v>
      </c>
      <c r="E13" s="31">
        <v>7.8107810781078104</v>
      </c>
      <c r="F13" s="31">
        <v>7.4807480748074804</v>
      </c>
      <c r="G13" s="31">
        <v>7.1422526868071419</v>
      </c>
      <c r="H13" s="31">
        <v>7.1761022256071758</v>
      </c>
      <c r="I13" s="31">
        <v>7.3115003808073116</v>
      </c>
      <c r="J13" s="31">
        <v>5.4836252856054832</v>
      </c>
      <c r="K13" s="31">
        <v>3.7403740374037402</v>
      </c>
      <c r="L13" s="31">
        <v>1.9717356351019719</v>
      </c>
      <c r="M13" s="31">
        <v>2.3186934078023187</v>
      </c>
    </row>
    <row r="14" spans="1:13" x14ac:dyDescent="0.25">
      <c r="A14" t="s">
        <v>198</v>
      </c>
      <c r="B14" s="31">
        <v>24.952380952380953</v>
      </c>
      <c r="C14" s="31">
        <v>18.032076289553533</v>
      </c>
      <c r="D14" s="31">
        <v>13.255360623781677</v>
      </c>
      <c r="E14" s="31">
        <v>17.145421903052064</v>
      </c>
      <c r="F14" s="31">
        <v>16.049382716049383</v>
      </c>
      <c r="G14" s="31">
        <v>23.619909502262441</v>
      </c>
      <c r="H14" s="31">
        <v>21.626617375231053</v>
      </c>
      <c r="I14" s="31">
        <v>18.181818181818183</v>
      </c>
      <c r="J14" s="31">
        <v>22.673031026252982</v>
      </c>
      <c r="K14" s="31">
        <v>22.456140350877192</v>
      </c>
      <c r="L14" s="31">
        <v>21.283783783783782</v>
      </c>
      <c r="M14" s="31">
        <v>17.46987951807229</v>
      </c>
    </row>
    <row r="31" spans="1:1" x14ac:dyDescent="0.25">
      <c r="A31" s="55" t="s">
        <v>203</v>
      </c>
    </row>
    <row r="32" spans="1:1" x14ac:dyDescent="0.25">
      <c r="A32" s="55" t="s">
        <v>114</v>
      </c>
    </row>
    <row r="33" spans="1:1" x14ac:dyDescent="0.25">
      <c r="A33" s="55" t="s">
        <v>175</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opLeftCell="A4" workbookViewId="0">
      <selection activeCell="J13" sqref="J13"/>
    </sheetView>
  </sheetViews>
  <sheetFormatPr baseColWidth="10" defaultRowHeight="15" x14ac:dyDescent="0.25"/>
  <sheetData>
    <row r="1" spans="1:26" x14ac:dyDescent="0.25">
      <c r="A1" s="69" t="s">
        <v>147</v>
      </c>
    </row>
    <row r="3" spans="1:26" x14ac:dyDescent="0.25">
      <c r="B3" t="s">
        <v>28</v>
      </c>
      <c r="C3" t="s">
        <v>29</v>
      </c>
      <c r="D3" t="s">
        <v>30</v>
      </c>
      <c r="E3" t="s">
        <v>31</v>
      </c>
      <c r="F3" t="s">
        <v>32</v>
      </c>
      <c r="G3" t="s">
        <v>33</v>
      </c>
      <c r="H3" t="s">
        <v>34</v>
      </c>
      <c r="I3" t="s">
        <v>35</v>
      </c>
      <c r="J3" t="s">
        <v>36</v>
      </c>
      <c r="K3" t="s">
        <v>37</v>
      </c>
      <c r="L3" t="s">
        <v>19</v>
      </c>
    </row>
    <row r="4" spans="1:26" x14ac:dyDescent="0.25">
      <c r="A4" t="s">
        <v>199</v>
      </c>
      <c r="B4" s="15">
        <f>(0.28961038961039*100)</f>
        <v>28.961038961038998</v>
      </c>
      <c r="C4" s="15">
        <f>(0.738461538461539*100)</f>
        <v>73.846153846153896</v>
      </c>
      <c r="D4" s="15">
        <f>(0.871639784946237*100)</f>
        <v>87.163978494623692</v>
      </c>
      <c r="E4" s="15">
        <f>(0.917560975609756*100)</f>
        <v>91.756097560975604</v>
      </c>
      <c r="F4" s="15">
        <f>(0.882432432432432*100)</f>
        <v>88.243243243243199</v>
      </c>
      <c r="G4" s="15">
        <f>(0.860631328171531*100)</f>
        <v>86.063132817153104</v>
      </c>
      <c r="H4" s="15">
        <f>(0.81431334622824*100)</f>
        <v>81.431334622823996</v>
      </c>
      <c r="I4" s="15">
        <f>(0.671280276816609*100)</f>
        <v>67.128027681660896</v>
      </c>
      <c r="J4" s="15">
        <f>(0.566101694915254*100)</f>
        <v>56.610169491525397</v>
      </c>
      <c r="K4" s="15">
        <f>(0.60625*100)</f>
        <v>60.624999999999993</v>
      </c>
      <c r="L4" s="15">
        <f>(0.613333333333333*100)</f>
        <v>61.333333333333293</v>
      </c>
    </row>
    <row r="5" spans="1:26" x14ac:dyDescent="0.25">
      <c r="A5" t="s">
        <v>200</v>
      </c>
      <c r="B5" s="15">
        <f>(0.210980662983425*100)</f>
        <v>21.098066298342498</v>
      </c>
      <c r="C5" s="15">
        <f>(0.339108910891089*100)</f>
        <v>33.910891089108901</v>
      </c>
      <c r="D5" s="15">
        <f>(0.623419012647899*100)</f>
        <v>62.341901264789904</v>
      </c>
      <c r="E5" s="15">
        <f>(0.769791666666667*100)</f>
        <v>76.9791666666667</v>
      </c>
      <c r="F5" s="15">
        <f>(0.812319323993774*100)</f>
        <v>81.231932399377399</v>
      </c>
      <c r="G5" s="15">
        <f>(0.792309576291942*100)</f>
        <v>79.230957629194194</v>
      </c>
      <c r="H5" s="15">
        <f>(0.72475310608474*100)</f>
        <v>72.475310608474004</v>
      </c>
      <c r="I5" s="15">
        <f>(0.637786472889883*100)</f>
        <v>63.778647288988296</v>
      </c>
      <c r="J5" s="15">
        <f>(0.540540540540541*100)</f>
        <v>54.054054054054099</v>
      </c>
      <c r="K5" s="15">
        <f>(0.524489795918367*100)</f>
        <v>52.448979591836697</v>
      </c>
      <c r="L5" s="15">
        <f>(0.445344129554656*100)</f>
        <v>44.534412955465605</v>
      </c>
    </row>
    <row r="6" spans="1:26" x14ac:dyDescent="0.25">
      <c r="A6" t="s">
        <v>198</v>
      </c>
      <c r="B6" s="31">
        <v>22.711058263971463</v>
      </c>
      <c r="C6" s="31">
        <v>20.495575221238937</v>
      </c>
      <c r="D6" s="31">
        <v>27.857142857142858</v>
      </c>
      <c r="E6" s="31">
        <v>37.776085300837778</v>
      </c>
      <c r="F6" s="31">
        <v>34.804753820033959</v>
      </c>
      <c r="G6" s="31">
        <v>33.050468959356898</v>
      </c>
      <c r="H6" s="31">
        <v>29.13918778202013</v>
      </c>
      <c r="I6" s="31">
        <v>24.778336927869638</v>
      </c>
      <c r="J6" s="31">
        <v>24.419095901985635</v>
      </c>
      <c r="K6" s="31">
        <v>23.46857597454256</v>
      </c>
      <c r="L6" s="31">
        <v>24.615384615384617</v>
      </c>
      <c r="M6" s="31"/>
    </row>
    <row r="11" spans="1:26" x14ac:dyDescent="0.25">
      <c r="Y11">
        <f>T11+T12</f>
        <v>0</v>
      </c>
      <c r="Z11" s="40">
        <f>(X11/Y22)*100</f>
        <v>0</v>
      </c>
    </row>
    <row r="12" spans="1:26" x14ac:dyDescent="0.25">
      <c r="Y12">
        <v>685</v>
      </c>
      <c r="Z12" s="31"/>
    </row>
    <row r="13" spans="1:26" x14ac:dyDescent="0.25">
      <c r="Y13">
        <v>1528</v>
      </c>
      <c r="Z13" s="31"/>
    </row>
    <row r="14" spans="1:26" x14ac:dyDescent="0.25">
      <c r="Y14">
        <v>2956</v>
      </c>
      <c r="Z14" s="31"/>
    </row>
    <row r="15" spans="1:26" x14ac:dyDescent="0.25">
      <c r="Y15">
        <v>3653</v>
      </c>
      <c r="Z15" s="31"/>
    </row>
    <row r="16" spans="1:26" x14ac:dyDescent="0.25">
      <c r="Y16">
        <v>3235</v>
      </c>
      <c r="Z16" s="31"/>
    </row>
    <row r="17" spans="2:26" x14ac:dyDescent="0.25">
      <c r="Y17">
        <v>2275</v>
      </c>
      <c r="Z17" s="31"/>
    </row>
    <row r="18" spans="2:26" x14ac:dyDescent="0.25">
      <c r="Y18">
        <v>1141</v>
      </c>
      <c r="Z18" s="31"/>
    </row>
    <row r="19" spans="2:26" x14ac:dyDescent="0.25">
      <c r="Y19">
        <v>520</v>
      </c>
      <c r="Z19" s="31"/>
    </row>
    <row r="20" spans="2:26" x14ac:dyDescent="0.25">
      <c r="Y20">
        <v>257</v>
      </c>
      <c r="Z20" s="31"/>
    </row>
    <row r="21" spans="2:26" x14ac:dyDescent="0.25">
      <c r="Y21">
        <v>220</v>
      </c>
      <c r="Z21" s="31"/>
    </row>
    <row r="22" spans="2:26" x14ac:dyDescent="0.25">
      <c r="Y22">
        <v>26048</v>
      </c>
    </row>
    <row r="27" spans="2:26" x14ac:dyDescent="0.25">
      <c r="B27" t="s">
        <v>201</v>
      </c>
    </row>
    <row r="28" spans="2:26" x14ac:dyDescent="0.25">
      <c r="B28" t="s">
        <v>116</v>
      </c>
    </row>
    <row r="29" spans="2:26" x14ac:dyDescent="0.25">
      <c r="B29" t="s">
        <v>176</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B19" sqref="B19"/>
    </sheetView>
  </sheetViews>
  <sheetFormatPr baseColWidth="10" defaultColWidth="10.7109375" defaultRowHeight="15" x14ac:dyDescent="0.25"/>
  <cols>
    <col min="1" max="1" width="20.28515625" customWidth="1"/>
    <col min="2" max="2" width="180" customWidth="1"/>
  </cols>
  <sheetData>
    <row r="1" spans="1:2" x14ac:dyDescent="0.25">
      <c r="A1" s="70" t="s">
        <v>148</v>
      </c>
    </row>
    <row r="2" spans="1:2" x14ac:dyDescent="0.25">
      <c r="A2" s="70" t="s">
        <v>158</v>
      </c>
    </row>
    <row r="4" spans="1:2" ht="30" x14ac:dyDescent="0.25">
      <c r="A4" s="71" t="s">
        <v>149</v>
      </c>
      <c r="B4" s="72" t="s">
        <v>150</v>
      </c>
    </row>
    <row r="5" spans="1:2" ht="15" customHeight="1" x14ac:dyDescent="0.25">
      <c r="A5" s="134" t="s">
        <v>151</v>
      </c>
      <c r="B5" s="73" t="s">
        <v>152</v>
      </c>
    </row>
    <row r="6" spans="1:2" x14ac:dyDescent="0.25">
      <c r="A6" s="134"/>
      <c r="B6" s="73" t="s">
        <v>153</v>
      </c>
    </row>
    <row r="7" spans="1:2" x14ac:dyDescent="0.25">
      <c r="A7" s="134"/>
      <c r="B7" s="73" t="s">
        <v>154</v>
      </c>
    </row>
    <row r="8" spans="1:2" ht="30" x14ac:dyDescent="0.25">
      <c r="A8" s="134"/>
      <c r="B8" s="74" t="s">
        <v>155</v>
      </c>
    </row>
    <row r="9" spans="1:2" x14ac:dyDescent="0.25">
      <c r="A9" s="134"/>
      <c r="B9" s="73" t="s">
        <v>156</v>
      </c>
    </row>
    <row r="10" spans="1:2" x14ac:dyDescent="0.25">
      <c r="A10" s="70" t="s">
        <v>157</v>
      </c>
    </row>
    <row r="12" spans="1:2" x14ac:dyDescent="0.25">
      <c r="A12" s="70" t="s">
        <v>159</v>
      </c>
    </row>
    <row r="14" spans="1:2" ht="30" x14ac:dyDescent="0.25">
      <c r="A14" s="71" t="s">
        <v>149</v>
      </c>
      <c r="B14" s="75" t="s">
        <v>162</v>
      </c>
    </row>
    <row r="15" spans="1:2" x14ac:dyDescent="0.25">
      <c r="A15" s="134" t="s">
        <v>160</v>
      </c>
      <c r="B15" s="73" t="s">
        <v>163</v>
      </c>
    </row>
    <row r="16" spans="1:2" x14ac:dyDescent="0.25">
      <c r="A16" s="134"/>
      <c r="B16" s="73" t="s">
        <v>164</v>
      </c>
    </row>
    <row r="17" spans="1:2" x14ac:dyDescent="0.25">
      <c r="A17" s="134"/>
      <c r="B17" s="73" t="s">
        <v>165</v>
      </c>
    </row>
    <row r="18" spans="1:2" x14ac:dyDescent="0.25">
      <c r="A18" s="70" t="s">
        <v>161</v>
      </c>
    </row>
  </sheetData>
  <mergeCells count="2">
    <mergeCell ref="A5:A9"/>
    <mergeCell ref="A15:A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7" workbookViewId="0">
      <selection activeCell="A30" sqref="A30"/>
    </sheetView>
  </sheetViews>
  <sheetFormatPr baseColWidth="10" defaultRowHeight="15" x14ac:dyDescent="0.25"/>
  <sheetData>
    <row r="1" spans="1:5" x14ac:dyDescent="0.25">
      <c r="A1" t="s">
        <v>108</v>
      </c>
    </row>
    <row r="3" spans="1:5" x14ac:dyDescent="0.25">
      <c r="B3" t="s">
        <v>41</v>
      </c>
      <c r="C3" t="s">
        <v>42</v>
      </c>
      <c r="D3" t="s">
        <v>43</v>
      </c>
      <c r="E3" t="s">
        <v>44</v>
      </c>
    </row>
    <row r="4" spans="1:5" x14ac:dyDescent="0.25">
      <c r="A4">
        <v>2016</v>
      </c>
      <c r="B4">
        <v>100</v>
      </c>
      <c r="C4">
        <v>100</v>
      </c>
      <c r="D4">
        <v>100</v>
      </c>
      <c r="E4">
        <v>100</v>
      </c>
    </row>
    <row r="5" spans="1:5" x14ac:dyDescent="0.25">
      <c r="A5">
        <v>2017</v>
      </c>
      <c r="B5" s="31">
        <v>109.86915217780964</v>
      </c>
      <c r="C5" s="31">
        <v>109.63592511772137</v>
      </c>
      <c r="D5" s="31">
        <v>107.29186976018717</v>
      </c>
      <c r="E5" s="31">
        <v>106.67420814479638</v>
      </c>
    </row>
    <row r="6" spans="1:5" x14ac:dyDescent="0.25">
      <c r="A6">
        <v>2018</v>
      </c>
      <c r="B6" s="31">
        <v>123.67807850869332</v>
      </c>
      <c r="C6" s="31">
        <v>124.47456069828873</v>
      </c>
      <c r="D6" s="31">
        <v>118.0542015987522</v>
      </c>
      <c r="E6" s="31">
        <v>115.15837104072398</v>
      </c>
    </row>
    <row r="7" spans="1:5" x14ac:dyDescent="0.25">
      <c r="A7">
        <v>2019</v>
      </c>
      <c r="B7" s="31">
        <v>129.26496393059074</v>
      </c>
      <c r="C7" s="31">
        <v>139.84150683358217</v>
      </c>
      <c r="D7" s="31">
        <v>129.26496393059074</v>
      </c>
      <c r="E7" s="31">
        <v>127.22473604826546</v>
      </c>
    </row>
    <row r="8" spans="1:5" x14ac:dyDescent="0.25">
      <c r="A8">
        <v>2020</v>
      </c>
      <c r="B8" s="31">
        <v>150.64348449542928</v>
      </c>
      <c r="C8" s="31">
        <v>149.40852187894797</v>
      </c>
      <c r="D8" s="31">
        <v>133.93936439851822</v>
      </c>
      <c r="E8" s="31">
        <v>129.60030165912519</v>
      </c>
    </row>
    <row r="9" spans="1:5" x14ac:dyDescent="0.25">
      <c r="A9">
        <v>2021</v>
      </c>
      <c r="B9" s="31">
        <v>170.7115970604051</v>
      </c>
      <c r="C9" s="31">
        <v>187.94073733777421</v>
      </c>
      <c r="D9" s="31">
        <v>143.55137453694678</v>
      </c>
      <c r="E9" s="31">
        <v>137.66968325791856</v>
      </c>
    </row>
    <row r="28" spans="1:6" x14ac:dyDescent="0.25">
      <c r="A28" s="113"/>
      <c r="B28" s="113"/>
      <c r="C28" s="113"/>
      <c r="D28" s="113"/>
      <c r="E28" s="113"/>
      <c r="F28" s="113"/>
    </row>
    <row r="29" spans="1:6" ht="0.75" customHeight="1" x14ac:dyDescent="0.25">
      <c r="A29" s="113"/>
      <c r="B29" s="113"/>
      <c r="C29" s="113"/>
      <c r="D29" s="113"/>
      <c r="E29" s="113"/>
      <c r="F29" s="113"/>
    </row>
    <row r="30" spans="1:6" x14ac:dyDescent="0.25">
      <c r="A30" t="s">
        <v>193</v>
      </c>
    </row>
    <row r="31" spans="1:6" x14ac:dyDescent="0.25">
      <c r="A31" t="s">
        <v>107</v>
      </c>
    </row>
    <row r="32" spans="1:6" x14ac:dyDescent="0.25">
      <c r="A32" t="s">
        <v>169</v>
      </c>
    </row>
  </sheetData>
  <mergeCells count="2">
    <mergeCell ref="A28:F28"/>
    <mergeCell ref="A29:F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4" workbookViewId="0">
      <selection activeCell="B28" sqref="B28:E28"/>
    </sheetView>
  </sheetViews>
  <sheetFormatPr baseColWidth="10" defaultRowHeight="15" x14ac:dyDescent="0.25"/>
  <cols>
    <col min="2" max="2" width="16.7109375" customWidth="1"/>
    <col min="3" max="3" width="19.7109375" customWidth="1"/>
    <col min="4" max="4" width="20.140625" customWidth="1"/>
    <col min="5" max="5" width="28.28515625" customWidth="1"/>
  </cols>
  <sheetData>
    <row r="1" spans="1:5" x14ac:dyDescent="0.25">
      <c r="A1" t="s">
        <v>109</v>
      </c>
    </row>
    <row r="3" spans="1:5" x14ac:dyDescent="0.25">
      <c r="B3" t="s">
        <v>16</v>
      </c>
      <c r="C3" t="s">
        <v>13</v>
      </c>
      <c r="D3" t="s">
        <v>14</v>
      </c>
      <c r="E3" t="s">
        <v>15</v>
      </c>
    </row>
    <row r="4" spans="1:5" x14ac:dyDescent="0.25">
      <c r="A4">
        <v>2016</v>
      </c>
      <c r="B4">
        <v>414</v>
      </c>
      <c r="C4">
        <v>8262</v>
      </c>
      <c r="D4">
        <v>18279</v>
      </c>
      <c r="E4">
        <v>9616</v>
      </c>
    </row>
    <row r="5" spans="1:5" x14ac:dyDescent="0.25">
      <c r="A5">
        <v>2017</v>
      </c>
      <c r="B5">
        <v>439</v>
      </c>
      <c r="C5">
        <v>9080</v>
      </c>
      <c r="D5">
        <v>20758</v>
      </c>
      <c r="E5">
        <v>9890</v>
      </c>
    </row>
    <row r="6" spans="1:5" x14ac:dyDescent="0.25">
      <c r="A6">
        <v>2018</v>
      </c>
      <c r="B6">
        <v>543</v>
      </c>
      <c r="C6">
        <v>10258</v>
      </c>
      <c r="D6">
        <v>23550</v>
      </c>
      <c r="E6">
        <v>10950</v>
      </c>
    </row>
    <row r="7" spans="1:5" x14ac:dyDescent="0.25">
      <c r="A7">
        <v>2019</v>
      </c>
      <c r="B7">
        <v>546</v>
      </c>
      <c r="C7">
        <v>11598</v>
      </c>
      <c r="D7">
        <v>27030</v>
      </c>
      <c r="E7">
        <v>11713</v>
      </c>
    </row>
    <row r="8" spans="1:5" x14ac:dyDescent="0.25">
      <c r="A8">
        <v>2020</v>
      </c>
      <c r="B8">
        <v>567</v>
      </c>
      <c r="C8">
        <v>12379</v>
      </c>
      <c r="D8">
        <v>29921</v>
      </c>
      <c r="E8">
        <v>12101</v>
      </c>
    </row>
    <row r="9" spans="1:5" x14ac:dyDescent="0.25">
      <c r="A9">
        <v>2021</v>
      </c>
      <c r="B9">
        <v>633</v>
      </c>
      <c r="C9">
        <v>15731</v>
      </c>
      <c r="D9">
        <v>34683</v>
      </c>
      <c r="E9">
        <v>12937</v>
      </c>
    </row>
    <row r="28" spans="2:5" ht="50.25" customHeight="1" x14ac:dyDescent="0.25">
      <c r="B28" s="114" t="s">
        <v>194</v>
      </c>
      <c r="C28" s="114"/>
      <c r="D28" s="114"/>
      <c r="E28" s="114"/>
    </row>
    <row r="29" spans="2:5" x14ac:dyDescent="0.25">
      <c r="B29" t="s">
        <v>170</v>
      </c>
    </row>
  </sheetData>
  <mergeCells count="1">
    <mergeCell ref="B28:E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C30" sqref="C30"/>
    </sheetView>
  </sheetViews>
  <sheetFormatPr baseColWidth="10" defaultRowHeight="15" x14ac:dyDescent="0.25"/>
  <cols>
    <col min="1" max="1" width="59.85546875" customWidth="1"/>
  </cols>
  <sheetData>
    <row r="1" spans="1:10" x14ac:dyDescent="0.25">
      <c r="A1" s="1"/>
      <c r="B1" s="1"/>
      <c r="C1" s="1"/>
      <c r="E1" s="1"/>
      <c r="F1" s="1"/>
      <c r="G1" s="1"/>
      <c r="H1" s="1"/>
      <c r="I1" s="1"/>
    </row>
    <row r="2" spans="1:10" ht="69" customHeight="1" x14ac:dyDescent="0.25">
      <c r="A2" s="115" t="s">
        <v>110</v>
      </c>
      <c r="B2" s="115"/>
      <c r="C2" s="1"/>
      <c r="D2" s="115" t="s">
        <v>111</v>
      </c>
      <c r="E2" s="115"/>
      <c r="F2" s="115"/>
      <c r="G2" s="115"/>
      <c r="H2" s="115"/>
      <c r="I2" s="1"/>
    </row>
    <row r="3" spans="1:10" ht="15" customHeight="1" x14ac:dyDescent="0.25">
      <c r="A3" s="1"/>
      <c r="B3" s="1"/>
      <c r="C3" s="1"/>
      <c r="D3" s="1"/>
      <c r="E3" s="1"/>
      <c r="F3" s="1"/>
      <c r="G3" s="1"/>
      <c r="H3" s="1"/>
      <c r="I3" s="1"/>
    </row>
    <row r="4" spans="1:10" x14ac:dyDescent="0.25">
      <c r="A4" s="1"/>
      <c r="B4" s="1"/>
      <c r="C4" s="1"/>
      <c r="D4" s="1"/>
      <c r="E4" s="1"/>
      <c r="F4" s="1"/>
      <c r="G4" s="1"/>
      <c r="H4" s="1"/>
      <c r="I4" s="1"/>
    </row>
    <row r="5" spans="1:10" x14ac:dyDescent="0.25">
      <c r="A5" s="1"/>
      <c r="B5" s="1"/>
      <c r="C5" s="1"/>
      <c r="D5" s="1"/>
      <c r="E5" s="1"/>
      <c r="F5" s="1"/>
      <c r="G5" s="1"/>
      <c r="H5" s="1"/>
      <c r="I5" s="1"/>
    </row>
    <row r="6" spans="1:10" x14ac:dyDescent="0.25">
      <c r="A6" s="1"/>
      <c r="B6" s="1"/>
      <c r="C6" s="1"/>
      <c r="D6" s="1"/>
      <c r="E6" s="1"/>
      <c r="F6" s="1"/>
      <c r="G6" s="1"/>
      <c r="H6" s="1"/>
      <c r="I6" s="1"/>
      <c r="J6" s="68"/>
    </row>
    <row r="7" spans="1:10" x14ac:dyDescent="0.25">
      <c r="A7" s="1"/>
      <c r="B7" s="1"/>
      <c r="C7" s="1"/>
      <c r="D7" s="1"/>
      <c r="E7" s="1"/>
      <c r="F7" s="1"/>
      <c r="G7" s="1"/>
      <c r="H7" s="1"/>
      <c r="I7" s="1"/>
    </row>
    <row r="8" spans="1:10" x14ac:dyDescent="0.25">
      <c r="A8" s="1"/>
      <c r="B8" s="1"/>
      <c r="C8" s="1"/>
      <c r="D8" s="1"/>
      <c r="E8" s="1"/>
      <c r="F8" s="1"/>
      <c r="G8" s="1"/>
      <c r="H8" s="1"/>
      <c r="I8" s="1"/>
    </row>
    <row r="9" spans="1:10" x14ac:dyDescent="0.25">
      <c r="A9" s="1"/>
      <c r="B9" s="1"/>
      <c r="C9" s="1"/>
      <c r="D9" s="1"/>
      <c r="E9" s="1"/>
      <c r="F9" s="1"/>
      <c r="G9" s="1"/>
      <c r="H9" s="1"/>
      <c r="I9" s="1"/>
    </row>
    <row r="10" spans="1:10" x14ac:dyDescent="0.25">
      <c r="A10" s="1"/>
      <c r="B10" s="1"/>
      <c r="C10" s="1"/>
      <c r="D10" s="1"/>
      <c r="E10" s="1"/>
      <c r="F10" s="1"/>
      <c r="G10" s="1"/>
      <c r="H10" s="1"/>
      <c r="I10" s="1"/>
    </row>
    <row r="11" spans="1:10" x14ac:dyDescent="0.25">
      <c r="A11" s="1"/>
      <c r="B11" s="1"/>
      <c r="C11" s="1"/>
      <c r="D11" s="1"/>
      <c r="E11" s="1"/>
      <c r="F11" s="1"/>
      <c r="G11" s="1"/>
      <c r="H11" s="1"/>
      <c r="I11" s="1"/>
    </row>
    <row r="12" spans="1:10" x14ac:dyDescent="0.25">
      <c r="A12" s="1"/>
      <c r="B12" s="1"/>
      <c r="C12" s="1"/>
      <c r="D12" s="1"/>
      <c r="E12" s="1"/>
      <c r="F12" s="1"/>
      <c r="G12" s="1"/>
      <c r="H12" s="1"/>
      <c r="I12" s="1"/>
    </row>
    <row r="13" spans="1:10" x14ac:dyDescent="0.25">
      <c r="A13" s="1"/>
      <c r="B13" s="1"/>
      <c r="C13" s="1"/>
      <c r="D13" s="1"/>
      <c r="E13" s="1"/>
      <c r="F13" s="1"/>
      <c r="G13" s="1"/>
      <c r="H13" s="1"/>
      <c r="I13" s="1"/>
    </row>
    <row r="14" spans="1:10" x14ac:dyDescent="0.25">
      <c r="A14" s="1"/>
      <c r="B14" s="1"/>
      <c r="C14" s="1"/>
      <c r="D14" s="1"/>
      <c r="E14" s="1"/>
      <c r="F14" s="1"/>
      <c r="G14" s="1"/>
      <c r="H14" s="1"/>
      <c r="I14" s="1"/>
    </row>
    <row r="15" spans="1:10" x14ac:dyDescent="0.25">
      <c r="A15" s="1"/>
      <c r="B15" s="1"/>
      <c r="C15" s="1"/>
      <c r="D15" s="1"/>
      <c r="E15" s="1"/>
      <c r="F15" s="1"/>
      <c r="G15" s="1"/>
      <c r="H15" s="1"/>
      <c r="I15" s="1"/>
    </row>
    <row r="16" spans="1:10" x14ac:dyDescent="0.25">
      <c r="A16" s="1"/>
      <c r="B16" s="1"/>
      <c r="C16" s="1"/>
      <c r="D16" s="1"/>
      <c r="E16" s="1"/>
      <c r="F16" s="1"/>
      <c r="G16" s="1"/>
      <c r="H16" s="1"/>
      <c r="I16" s="1"/>
    </row>
    <row r="17" spans="1:9" x14ac:dyDescent="0.25">
      <c r="A17" s="1"/>
      <c r="B17" s="1"/>
      <c r="C17" s="1"/>
      <c r="D17" s="1"/>
      <c r="E17" s="1"/>
      <c r="F17" s="1"/>
      <c r="G17" s="1"/>
      <c r="H17" s="1"/>
      <c r="I17" s="1"/>
    </row>
    <row r="18" spans="1:9" x14ac:dyDescent="0.25">
      <c r="A18" s="1"/>
      <c r="B18" s="1"/>
      <c r="C18" s="1"/>
      <c r="D18" s="1"/>
      <c r="E18" s="1"/>
      <c r="F18" s="1"/>
      <c r="G18" s="1"/>
      <c r="H18" s="1"/>
      <c r="I18" s="1"/>
    </row>
    <row r="19" spans="1:9" x14ac:dyDescent="0.25">
      <c r="A19" s="1"/>
      <c r="B19" s="1"/>
      <c r="C19" s="1"/>
      <c r="D19" s="1"/>
      <c r="E19" s="1"/>
      <c r="F19" s="1"/>
      <c r="G19" s="1"/>
      <c r="H19" s="1"/>
      <c r="I19" s="1"/>
    </row>
    <row r="20" spans="1:9" x14ac:dyDescent="0.25">
      <c r="A20" s="1"/>
      <c r="B20" s="1"/>
      <c r="C20" s="1"/>
      <c r="D20" s="1"/>
      <c r="E20" s="1"/>
      <c r="F20" s="1"/>
      <c r="G20" s="1"/>
      <c r="H20" s="1"/>
      <c r="I20" s="1"/>
    </row>
    <row r="21" spans="1:9" ht="54.75" customHeight="1" x14ac:dyDescent="0.25">
      <c r="A21" s="55" t="s">
        <v>193</v>
      </c>
      <c r="B21" s="1"/>
      <c r="C21" s="116" t="s">
        <v>194</v>
      </c>
      <c r="D21" s="116"/>
      <c r="E21" s="116"/>
      <c r="F21" s="116"/>
      <c r="G21" s="116"/>
      <c r="H21" s="116"/>
      <c r="I21" s="116"/>
    </row>
    <row r="22" spans="1:9" x14ac:dyDescent="0.25">
      <c r="A22" s="53" t="s">
        <v>107</v>
      </c>
      <c r="B22" s="1"/>
      <c r="C22" s="117" t="s">
        <v>170</v>
      </c>
      <c r="D22" s="118"/>
      <c r="E22" s="118"/>
      <c r="F22" s="118"/>
      <c r="G22" s="118"/>
      <c r="H22" s="118"/>
      <c r="I22" s="118"/>
    </row>
    <row r="23" spans="1:9" ht="22.5" x14ac:dyDescent="0.25">
      <c r="A23" s="53" t="s">
        <v>171</v>
      </c>
      <c r="B23" s="1"/>
      <c r="C23" s="119"/>
      <c r="D23" s="119"/>
      <c r="E23" s="119"/>
      <c r="F23" s="119"/>
      <c r="G23" s="119"/>
      <c r="H23" s="119"/>
      <c r="I23" s="119"/>
    </row>
  </sheetData>
  <mergeCells count="5">
    <mergeCell ref="A2:B2"/>
    <mergeCell ref="C21:I21"/>
    <mergeCell ref="C22:I22"/>
    <mergeCell ref="C23:I23"/>
    <mergeCell ref="D2:H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3"/>
  <sheetViews>
    <sheetView topLeftCell="A7" workbookViewId="0">
      <selection activeCell="H43" sqref="H43"/>
    </sheetView>
  </sheetViews>
  <sheetFormatPr baseColWidth="10" defaultRowHeight="15" x14ac:dyDescent="0.25"/>
  <sheetData>
    <row r="2" spans="1:7" x14ac:dyDescent="0.25">
      <c r="A2" t="s">
        <v>117</v>
      </c>
    </row>
    <row r="4" spans="1:7" x14ac:dyDescent="0.25">
      <c r="B4">
        <v>2016</v>
      </c>
      <c r="C4">
        <v>2017</v>
      </c>
      <c r="D4">
        <v>2018</v>
      </c>
      <c r="E4">
        <v>2019</v>
      </c>
      <c r="F4">
        <v>2020</v>
      </c>
      <c r="G4">
        <v>2021</v>
      </c>
    </row>
    <row r="5" spans="1:7" x14ac:dyDescent="0.25">
      <c r="A5" t="s">
        <v>15</v>
      </c>
      <c r="B5" s="40">
        <v>0.19583333333333333</v>
      </c>
      <c r="C5" s="40">
        <v>0.20833333333333334</v>
      </c>
      <c r="D5" s="40">
        <v>0.20583333333333334</v>
      </c>
      <c r="E5" s="40">
        <v>0.21583333333333332</v>
      </c>
      <c r="F5" s="40">
        <v>0.25416666666666665</v>
      </c>
      <c r="G5" s="40">
        <v>0.3125</v>
      </c>
    </row>
    <row r="6" spans="1:7" x14ac:dyDescent="0.25">
      <c r="A6" t="s">
        <v>14</v>
      </c>
      <c r="B6" s="40">
        <v>0.98249999999999993</v>
      </c>
      <c r="C6" s="40">
        <v>1.08</v>
      </c>
      <c r="D6" s="40">
        <v>1.1633333333333333</v>
      </c>
      <c r="E6" s="40">
        <v>1.3125</v>
      </c>
      <c r="F6" s="40">
        <v>1.4950000000000001</v>
      </c>
      <c r="G6" s="40">
        <v>1.7525000000000002</v>
      </c>
    </row>
    <row r="7" spans="1:7" x14ac:dyDescent="0.25">
      <c r="A7" t="s">
        <v>13</v>
      </c>
      <c r="B7" s="40">
        <v>4.3075000000000001</v>
      </c>
      <c r="C7" s="40">
        <v>4.5808333333333335</v>
      </c>
      <c r="D7" s="40">
        <v>4.9291666666666663</v>
      </c>
      <c r="E7" s="40">
        <v>5.3616666666666672</v>
      </c>
      <c r="F7" s="40">
        <v>5.6391666666666671</v>
      </c>
      <c r="G7" s="40">
        <v>7.001666666666666</v>
      </c>
    </row>
    <row r="31" spans="1:1" x14ac:dyDescent="0.25">
      <c r="A31" t="s">
        <v>118</v>
      </c>
    </row>
    <row r="32" spans="1:1" x14ac:dyDescent="0.25">
      <c r="A32" t="s">
        <v>119</v>
      </c>
    </row>
    <row r="33" spans="1:1" x14ac:dyDescent="0.25">
      <c r="A33" t="s">
        <v>171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13" workbookViewId="0">
      <selection activeCell="A33" sqref="A33"/>
    </sheetView>
  </sheetViews>
  <sheetFormatPr baseColWidth="10" defaultRowHeight="15" x14ac:dyDescent="0.25"/>
  <sheetData>
    <row r="1" spans="1:16" x14ac:dyDescent="0.25">
      <c r="A1" t="s">
        <v>121</v>
      </c>
    </row>
    <row r="4" spans="1:16" x14ac:dyDescent="0.25">
      <c r="B4" t="s">
        <v>52</v>
      </c>
      <c r="C4" t="s">
        <v>53</v>
      </c>
      <c r="D4" t="s">
        <v>54</v>
      </c>
      <c r="E4" t="s">
        <v>50</v>
      </c>
      <c r="F4" t="s">
        <v>29</v>
      </c>
      <c r="G4" t="s">
        <v>30</v>
      </c>
      <c r="H4" t="s">
        <v>31</v>
      </c>
      <c r="I4" t="s">
        <v>32</v>
      </c>
      <c r="J4" t="s">
        <v>33</v>
      </c>
      <c r="K4" t="s">
        <v>34</v>
      </c>
      <c r="L4" t="s">
        <v>35</v>
      </c>
      <c r="M4" t="s">
        <v>36</v>
      </c>
      <c r="N4" t="s">
        <v>37</v>
      </c>
      <c r="O4" t="s">
        <v>19</v>
      </c>
      <c r="P4" t="s">
        <v>25</v>
      </c>
    </row>
    <row r="5" spans="1:16" x14ac:dyDescent="0.25">
      <c r="A5" t="s">
        <v>71</v>
      </c>
      <c r="B5">
        <v>3315</v>
      </c>
      <c r="C5">
        <v>5122</v>
      </c>
      <c r="D5">
        <v>6162</v>
      </c>
      <c r="E5">
        <v>2432</v>
      </c>
      <c r="F5">
        <v>485</v>
      </c>
      <c r="G5">
        <v>300</v>
      </c>
      <c r="H5">
        <v>352</v>
      </c>
      <c r="I5">
        <v>649</v>
      </c>
      <c r="J5">
        <v>924</v>
      </c>
      <c r="K5">
        <v>1013</v>
      </c>
      <c r="L5">
        <v>1040</v>
      </c>
      <c r="M5">
        <v>819</v>
      </c>
      <c r="N5">
        <v>623</v>
      </c>
      <c r="O5">
        <v>1685</v>
      </c>
      <c r="P5">
        <v>24921</v>
      </c>
    </row>
    <row r="6" spans="1:16" x14ac:dyDescent="0.25">
      <c r="A6" t="s">
        <v>72</v>
      </c>
      <c r="B6">
        <v>4180</v>
      </c>
      <c r="C6">
        <v>6735</v>
      </c>
      <c r="D6">
        <v>5698</v>
      </c>
      <c r="E6">
        <v>1613</v>
      </c>
      <c r="F6">
        <v>401</v>
      </c>
      <c r="G6">
        <v>261</v>
      </c>
      <c r="H6">
        <v>271</v>
      </c>
      <c r="I6">
        <v>286</v>
      </c>
      <c r="J6">
        <v>320</v>
      </c>
      <c r="K6">
        <v>466</v>
      </c>
      <c r="L6">
        <v>528</v>
      </c>
      <c r="M6">
        <v>456</v>
      </c>
      <c r="N6">
        <v>439</v>
      </c>
      <c r="O6">
        <v>986</v>
      </c>
      <c r="P6">
        <v>22640</v>
      </c>
    </row>
    <row r="7" spans="1:16" x14ac:dyDescent="0.25">
      <c r="A7" t="s">
        <v>25</v>
      </c>
      <c r="B7">
        <v>7495</v>
      </c>
      <c r="C7">
        <v>11857</v>
      </c>
      <c r="D7">
        <v>11860</v>
      </c>
      <c r="E7">
        <v>4045</v>
      </c>
      <c r="F7">
        <v>886</v>
      </c>
      <c r="G7">
        <v>561</v>
      </c>
      <c r="H7">
        <v>623</v>
      </c>
      <c r="I7">
        <v>935</v>
      </c>
      <c r="J7">
        <v>1244</v>
      </c>
      <c r="K7">
        <v>1479</v>
      </c>
      <c r="L7">
        <v>1568</v>
      </c>
      <c r="M7">
        <v>1275</v>
      </c>
      <c r="N7">
        <v>1062</v>
      </c>
      <c r="O7">
        <v>2671</v>
      </c>
      <c r="P7">
        <v>47561</v>
      </c>
    </row>
    <row r="10" spans="1:16" x14ac:dyDescent="0.25">
      <c r="B10" t="s">
        <v>52</v>
      </c>
      <c r="C10" t="s">
        <v>53</v>
      </c>
      <c r="D10" t="s">
        <v>54</v>
      </c>
      <c r="E10" t="s">
        <v>50</v>
      </c>
      <c r="F10" t="s">
        <v>29</v>
      </c>
      <c r="G10" t="s">
        <v>30</v>
      </c>
      <c r="H10" t="s">
        <v>31</v>
      </c>
      <c r="I10" t="s">
        <v>32</v>
      </c>
      <c r="J10" t="s">
        <v>33</v>
      </c>
      <c r="K10" t="s">
        <v>34</v>
      </c>
      <c r="L10" t="s">
        <v>35</v>
      </c>
      <c r="M10" t="s">
        <v>36</v>
      </c>
      <c r="N10" t="s">
        <v>37</v>
      </c>
      <c r="O10" t="s">
        <v>19</v>
      </c>
    </row>
    <row r="11" spans="1:16" x14ac:dyDescent="0.25">
      <c r="A11" t="s">
        <v>20</v>
      </c>
      <c r="B11" s="31">
        <f>(B5/$P$7)*100</f>
        <v>6.9699964256428588</v>
      </c>
      <c r="C11" s="31">
        <f t="shared" ref="C11:O12" si="0">(C5/$P$7)*100</f>
        <v>10.769327810601123</v>
      </c>
      <c r="D11" s="31">
        <f t="shared" si="0"/>
        <v>12.955993355900844</v>
      </c>
      <c r="E11" s="31">
        <f t="shared" si="0"/>
        <v>5.1134332751624232</v>
      </c>
      <c r="F11" s="31">
        <f t="shared" si="0"/>
        <v>1.0197430667984273</v>
      </c>
      <c r="G11" s="31">
        <f t="shared" si="0"/>
        <v>0.63076890729799628</v>
      </c>
      <c r="H11" s="31">
        <f t="shared" si="0"/>
        <v>0.74010218456298227</v>
      </c>
      <c r="I11" s="31">
        <f t="shared" si="0"/>
        <v>1.3645634027879985</v>
      </c>
      <c r="J11" s="31">
        <f t="shared" si="0"/>
        <v>1.9427682344778283</v>
      </c>
      <c r="K11" s="31">
        <f t="shared" si="0"/>
        <v>2.1298963436429008</v>
      </c>
      <c r="L11" s="31">
        <f t="shared" si="0"/>
        <v>2.1866655452997206</v>
      </c>
      <c r="M11" s="31">
        <f t="shared" si="0"/>
        <v>1.7219991169235296</v>
      </c>
      <c r="N11" s="31">
        <f t="shared" si="0"/>
        <v>1.3098967641555055</v>
      </c>
      <c r="O11" s="31">
        <f t="shared" si="0"/>
        <v>3.542818695990412</v>
      </c>
    </row>
    <row r="12" spans="1:16" x14ac:dyDescent="0.25">
      <c r="A12" t="s">
        <v>21</v>
      </c>
      <c r="B12" s="31">
        <f>(B6/$P$7)*100</f>
        <v>8.7887134416854131</v>
      </c>
      <c r="C12" s="31">
        <f t="shared" si="0"/>
        <v>14.160761968840015</v>
      </c>
      <c r="D12" s="31">
        <f t="shared" si="0"/>
        <v>11.980404112613275</v>
      </c>
      <c r="E12" s="31">
        <f t="shared" si="0"/>
        <v>3.3914341582388929</v>
      </c>
      <c r="F12" s="31">
        <f t="shared" si="0"/>
        <v>0.8431277727549884</v>
      </c>
      <c r="G12" s="31">
        <f t="shared" si="0"/>
        <v>0.5487689493492568</v>
      </c>
      <c r="H12" s="31">
        <f t="shared" si="0"/>
        <v>0.56979457959252333</v>
      </c>
      <c r="I12" s="31">
        <f t="shared" si="0"/>
        <v>0.60133302495742313</v>
      </c>
      <c r="J12" s="31">
        <f t="shared" si="0"/>
        <v>0.67282016778452935</v>
      </c>
      <c r="K12" s="31">
        <f t="shared" si="0"/>
        <v>0.97979436933622077</v>
      </c>
      <c r="L12" s="31">
        <f t="shared" si="0"/>
        <v>1.1101532768444733</v>
      </c>
      <c r="M12" s="31">
        <f t="shared" si="0"/>
        <v>0.95876873909295435</v>
      </c>
      <c r="N12" s="31">
        <f t="shared" si="0"/>
        <v>0.92302516767940113</v>
      </c>
      <c r="O12" s="31">
        <f t="shared" si="0"/>
        <v>2.0731271419860811</v>
      </c>
    </row>
    <row r="13" spans="1:16" x14ac:dyDescent="0.25">
      <c r="A13" t="s">
        <v>22</v>
      </c>
      <c r="B13" s="31">
        <v>44.229486324216147</v>
      </c>
      <c r="C13" s="31">
        <v>43.198110820612293</v>
      </c>
      <c r="D13" s="31">
        <v>51.956155143338954</v>
      </c>
      <c r="E13" s="31">
        <v>60.123609394313974</v>
      </c>
      <c r="F13" s="31">
        <v>54.740406320541759</v>
      </c>
      <c r="G13" s="31">
        <v>53.475935828877006</v>
      </c>
      <c r="H13" s="31">
        <v>56.500802568218297</v>
      </c>
      <c r="I13" s="31">
        <v>69.411764705882348</v>
      </c>
      <c r="J13" s="31">
        <v>74.276527331189712</v>
      </c>
      <c r="K13" s="31">
        <v>68.492224475997304</v>
      </c>
      <c r="L13" s="31">
        <v>66.326530612244895</v>
      </c>
      <c r="M13" s="31">
        <v>64.235294117647058</v>
      </c>
      <c r="N13" s="31">
        <v>58.662900188323917</v>
      </c>
      <c r="O13" s="31">
        <v>63.084986896293529</v>
      </c>
    </row>
    <row r="32" spans="3:3" x14ac:dyDescent="0.25">
      <c r="C32" s="55" t="s">
        <v>195</v>
      </c>
    </row>
    <row r="33" spans="3:3" x14ac:dyDescent="0.25">
      <c r="C33" s="55" t="s">
        <v>120</v>
      </c>
    </row>
    <row r="34" spans="3:3" x14ac:dyDescent="0.25">
      <c r="C34" s="55" t="s">
        <v>172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2" workbookViewId="0">
      <selection activeCell="L24" sqref="L24"/>
    </sheetView>
  </sheetViews>
  <sheetFormatPr baseColWidth="10" defaultRowHeight="15" x14ac:dyDescent="0.25"/>
  <sheetData>
    <row r="1" spans="1:16" x14ac:dyDescent="0.25">
      <c r="A1" t="s">
        <v>122</v>
      </c>
    </row>
    <row r="3" spans="1:16" x14ac:dyDescent="0.25">
      <c r="B3" t="s">
        <v>70</v>
      </c>
    </row>
    <row r="4" spans="1:16" x14ac:dyDescent="0.25">
      <c r="B4" t="s">
        <v>52</v>
      </c>
      <c r="C4" t="s">
        <v>53</v>
      </c>
      <c r="D4" t="s">
        <v>54</v>
      </c>
      <c r="E4" t="s">
        <v>50</v>
      </c>
      <c r="F4" t="s">
        <v>29</v>
      </c>
      <c r="G4" t="s">
        <v>30</v>
      </c>
      <c r="H4" t="s">
        <v>31</v>
      </c>
      <c r="I4" t="s">
        <v>32</v>
      </c>
      <c r="J4" t="s">
        <v>33</v>
      </c>
      <c r="K4" t="s">
        <v>34</v>
      </c>
      <c r="L4" t="s">
        <v>35</v>
      </c>
      <c r="M4" t="s">
        <v>36</v>
      </c>
      <c r="N4" t="s">
        <v>37</v>
      </c>
      <c r="O4" t="s">
        <v>19</v>
      </c>
      <c r="P4" t="s">
        <v>25</v>
      </c>
    </row>
    <row r="5" spans="1:16" x14ac:dyDescent="0.25">
      <c r="A5" t="s">
        <v>71</v>
      </c>
      <c r="B5">
        <v>2554</v>
      </c>
      <c r="C5">
        <v>4948</v>
      </c>
      <c r="D5">
        <v>3848</v>
      </c>
      <c r="E5">
        <v>1272</v>
      </c>
      <c r="F5">
        <v>114</v>
      </c>
      <c r="G5">
        <v>59</v>
      </c>
      <c r="H5">
        <v>47</v>
      </c>
      <c r="I5">
        <v>50</v>
      </c>
      <c r="J5">
        <v>42</v>
      </c>
      <c r="K5">
        <v>25</v>
      </c>
      <c r="L5">
        <v>18</v>
      </c>
      <c r="M5">
        <v>7</v>
      </c>
      <c r="N5">
        <v>6</v>
      </c>
      <c r="O5">
        <v>17</v>
      </c>
      <c r="P5">
        <v>13007</v>
      </c>
    </row>
    <row r="6" spans="1:16" x14ac:dyDescent="0.25">
      <c r="A6" t="s">
        <v>72</v>
      </c>
      <c r="B6">
        <v>1055</v>
      </c>
      <c r="C6">
        <v>1436</v>
      </c>
      <c r="D6">
        <v>676</v>
      </c>
      <c r="E6">
        <v>135</v>
      </c>
      <c r="F6">
        <v>13</v>
      </c>
      <c r="G6">
        <v>7</v>
      </c>
      <c r="H6">
        <v>9</v>
      </c>
      <c r="I6">
        <v>11</v>
      </c>
      <c r="J6">
        <v>7</v>
      </c>
      <c r="K6">
        <v>3</v>
      </c>
      <c r="L6">
        <v>3</v>
      </c>
      <c r="M6">
        <v>1</v>
      </c>
      <c r="N6">
        <v>0</v>
      </c>
      <c r="O6">
        <v>1</v>
      </c>
      <c r="P6">
        <v>3357</v>
      </c>
    </row>
    <row r="7" spans="1:16" x14ac:dyDescent="0.25">
      <c r="A7" t="s">
        <v>25</v>
      </c>
      <c r="B7">
        <v>3609</v>
      </c>
      <c r="C7">
        <v>6384</v>
      </c>
      <c r="D7">
        <v>4524</v>
      </c>
      <c r="E7">
        <v>1407</v>
      </c>
      <c r="F7">
        <v>127</v>
      </c>
      <c r="G7">
        <v>66</v>
      </c>
      <c r="H7">
        <v>56</v>
      </c>
      <c r="I7">
        <v>61</v>
      </c>
      <c r="J7">
        <v>49</v>
      </c>
      <c r="K7">
        <v>28</v>
      </c>
      <c r="L7">
        <v>21</v>
      </c>
      <c r="M7">
        <v>8</v>
      </c>
      <c r="N7">
        <v>6</v>
      </c>
      <c r="O7">
        <v>18</v>
      </c>
      <c r="P7">
        <v>16364</v>
      </c>
    </row>
    <row r="9" spans="1:16" x14ac:dyDescent="0.25">
      <c r="B9" t="s">
        <v>52</v>
      </c>
      <c r="C9" t="s">
        <v>53</v>
      </c>
      <c r="D9" t="s">
        <v>54</v>
      </c>
      <c r="E9" t="s">
        <v>50</v>
      </c>
      <c r="F9" t="s">
        <v>29</v>
      </c>
      <c r="G9" t="s">
        <v>30</v>
      </c>
      <c r="H9" t="s">
        <v>31</v>
      </c>
      <c r="I9" t="s">
        <v>32</v>
      </c>
      <c r="J9" t="s">
        <v>33</v>
      </c>
      <c r="K9" t="s">
        <v>34</v>
      </c>
      <c r="L9" t="s">
        <v>35</v>
      </c>
      <c r="M9" t="s">
        <v>36</v>
      </c>
      <c r="N9" t="s">
        <v>37</v>
      </c>
      <c r="O9" t="s">
        <v>19</v>
      </c>
    </row>
    <row r="10" spans="1:16" x14ac:dyDescent="0.25">
      <c r="A10" t="s">
        <v>20</v>
      </c>
      <c r="B10" s="31">
        <f>(B5/$P$7)*100</f>
        <v>15.607430945978978</v>
      </c>
      <c r="C10" s="31">
        <f t="shared" ref="C10:O11" si="0">(C5/$P$7)*100</f>
        <v>30.237105842092397</v>
      </c>
      <c r="D10" s="31">
        <f t="shared" si="0"/>
        <v>23.515032999266683</v>
      </c>
      <c r="E10" s="31">
        <f t="shared" si="0"/>
        <v>7.7731605964311905</v>
      </c>
      <c r="F10" s="31">
        <f t="shared" si="0"/>
        <v>0.69665118552921046</v>
      </c>
      <c r="G10" s="31">
        <f t="shared" si="0"/>
        <v>0.36054754338792472</v>
      </c>
      <c r="H10" s="31">
        <f t="shared" si="0"/>
        <v>0.28721583964800779</v>
      </c>
      <c r="I10" s="31">
        <f t="shared" si="0"/>
        <v>0.30554876558298705</v>
      </c>
      <c r="J10" s="31">
        <f t="shared" si="0"/>
        <v>0.25666096308970909</v>
      </c>
      <c r="K10" s="31">
        <f t="shared" si="0"/>
        <v>0.15277438279149352</v>
      </c>
      <c r="L10" s="31">
        <f t="shared" si="0"/>
        <v>0.10999755560987534</v>
      </c>
      <c r="M10" s="31">
        <f t="shared" si="0"/>
        <v>4.2776827181618182E-2</v>
      </c>
      <c r="N10" s="31">
        <f t="shared" si="0"/>
        <v>3.6665851869958445E-2</v>
      </c>
      <c r="O10" s="31">
        <f t="shared" si="0"/>
        <v>0.1038865802982156</v>
      </c>
    </row>
    <row r="11" spans="1:16" x14ac:dyDescent="0.25">
      <c r="A11" t="s">
        <v>21</v>
      </c>
      <c r="B11" s="31">
        <f>(B6/$P$7)*100</f>
        <v>6.447078953801026</v>
      </c>
      <c r="C11" s="31">
        <f t="shared" si="0"/>
        <v>8.7753605475433893</v>
      </c>
      <c r="D11" s="31">
        <f t="shared" si="0"/>
        <v>4.1310193106819844</v>
      </c>
      <c r="E11" s="31">
        <f t="shared" si="0"/>
        <v>0.82498166707406506</v>
      </c>
      <c r="F11" s="31">
        <f t="shared" si="0"/>
        <v>7.9442679051576634E-2</v>
      </c>
      <c r="G11" s="31">
        <f t="shared" si="0"/>
        <v>4.2776827181618182E-2</v>
      </c>
      <c r="H11" s="31">
        <f t="shared" si="0"/>
        <v>5.4998777804937671E-2</v>
      </c>
      <c r="I11" s="31">
        <f t="shared" si="0"/>
        <v>6.7220728428257145E-2</v>
      </c>
      <c r="J11" s="31">
        <f t="shared" si="0"/>
        <v>4.2776827181618182E-2</v>
      </c>
      <c r="K11" s="31">
        <f t="shared" si="0"/>
        <v>1.8332925934979222E-2</v>
      </c>
      <c r="L11" s="31">
        <f t="shared" si="0"/>
        <v>1.8332925934979222E-2</v>
      </c>
      <c r="M11" s="31">
        <f t="shared" si="0"/>
        <v>6.1109753116597408E-3</v>
      </c>
      <c r="N11" s="31">
        <f t="shared" si="0"/>
        <v>0</v>
      </c>
      <c r="O11" s="31">
        <f t="shared" si="0"/>
        <v>6.1109753116597408E-3</v>
      </c>
    </row>
    <row r="12" spans="1:16" x14ac:dyDescent="0.25">
      <c r="A12" t="s">
        <v>22</v>
      </c>
      <c r="B12" s="31">
        <f>(B5/B7)*100</f>
        <v>70.767525630368525</v>
      </c>
      <c r="C12" s="31">
        <f t="shared" ref="C12:O12" si="1">(C5/C7)*100</f>
        <v>77.506265664160395</v>
      </c>
      <c r="D12" s="31">
        <f t="shared" si="1"/>
        <v>85.057471264367805</v>
      </c>
      <c r="E12" s="31">
        <f t="shared" si="1"/>
        <v>90.405117270788921</v>
      </c>
      <c r="F12" s="31">
        <f t="shared" si="1"/>
        <v>89.763779527559052</v>
      </c>
      <c r="G12" s="31">
        <f t="shared" si="1"/>
        <v>89.393939393939391</v>
      </c>
      <c r="H12" s="31">
        <f t="shared" si="1"/>
        <v>83.928571428571431</v>
      </c>
      <c r="I12" s="31">
        <f t="shared" si="1"/>
        <v>81.967213114754102</v>
      </c>
      <c r="J12" s="31">
        <f t="shared" si="1"/>
        <v>85.714285714285708</v>
      </c>
      <c r="K12" s="31">
        <f t="shared" si="1"/>
        <v>89.285714285714292</v>
      </c>
      <c r="L12" s="31">
        <f t="shared" si="1"/>
        <v>85.714285714285708</v>
      </c>
      <c r="M12" s="31">
        <f t="shared" si="1"/>
        <v>87.5</v>
      </c>
      <c r="N12" s="31">
        <f t="shared" si="1"/>
        <v>100</v>
      </c>
      <c r="O12" s="31">
        <f t="shared" si="1"/>
        <v>94.444444444444443</v>
      </c>
    </row>
    <row r="31" spans="1:1" x14ac:dyDescent="0.25">
      <c r="A31" t="s">
        <v>204</v>
      </c>
    </row>
    <row r="32" spans="1:1" x14ac:dyDescent="0.25">
      <c r="A32" t="s">
        <v>120</v>
      </c>
    </row>
    <row r="33" spans="1:1" x14ac:dyDescent="0.25">
      <c r="A33" t="s">
        <v>173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4" workbookViewId="0">
      <selection activeCell="A26" sqref="A26"/>
    </sheetView>
  </sheetViews>
  <sheetFormatPr baseColWidth="10" defaultRowHeight="15" x14ac:dyDescent="0.25"/>
  <sheetData>
    <row r="1" spans="1:6" x14ac:dyDescent="0.25">
      <c r="A1" t="s">
        <v>123</v>
      </c>
    </row>
    <row r="3" spans="1:6" x14ac:dyDescent="0.25">
      <c r="B3" t="s">
        <v>60</v>
      </c>
      <c r="C3" t="s">
        <v>61</v>
      </c>
      <c r="D3" t="s">
        <v>62</v>
      </c>
      <c r="E3" t="s">
        <v>63</v>
      </c>
      <c r="F3" t="s">
        <v>64</v>
      </c>
    </row>
    <row r="4" spans="1:6" x14ac:dyDescent="0.25">
      <c r="A4" t="s">
        <v>40</v>
      </c>
      <c r="B4" s="31">
        <v>34.31392577459993</v>
      </c>
      <c r="C4" s="31">
        <v>24.855294518215867</v>
      </c>
      <c r="D4" s="31">
        <v>19.380320054477355</v>
      </c>
      <c r="E4" s="31">
        <v>15.975485188968335</v>
      </c>
      <c r="F4" s="31">
        <v>5.4749744637385085</v>
      </c>
    </row>
    <row r="5" spans="1:6" x14ac:dyDescent="0.25">
      <c r="A5" t="s">
        <v>39</v>
      </c>
      <c r="B5" s="31">
        <v>60.119742627878672</v>
      </c>
      <c r="C5" s="31">
        <v>10.948252304176085</v>
      </c>
      <c r="D5" s="31">
        <v>2.4470225821677887</v>
      </c>
      <c r="E5" s="31">
        <v>6.4516930415124341</v>
      </c>
      <c r="F5" s="31">
        <v>20.033289444265023</v>
      </c>
    </row>
    <row r="6" spans="1:6" x14ac:dyDescent="0.25">
      <c r="B6" s="31"/>
      <c r="C6" s="31"/>
      <c r="D6" s="31"/>
    </row>
    <row r="7" spans="1:6" x14ac:dyDescent="0.25">
      <c r="B7" s="31"/>
      <c r="C7" s="31"/>
      <c r="D7" s="31"/>
    </row>
    <row r="22" spans="1:1" x14ac:dyDescent="0.25">
      <c r="A22" s="55" t="s">
        <v>124</v>
      </c>
    </row>
    <row r="23" spans="1:1" x14ac:dyDescent="0.25">
      <c r="A23" s="55" t="s">
        <v>125</v>
      </c>
    </row>
    <row r="24" spans="1:1" x14ac:dyDescent="0.25">
      <c r="A24" s="55" t="s">
        <v>120</v>
      </c>
    </row>
    <row r="25" spans="1:1" x14ac:dyDescent="0.25">
      <c r="A25" s="55" t="s">
        <v>173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Figure 1</vt:lpstr>
      <vt:lpstr>Figure 2</vt:lpstr>
      <vt:lpstr>Figure 3</vt:lpstr>
      <vt:lpstr>Figure 4</vt:lpstr>
      <vt:lpstr>Figure 3 et 4</vt:lpstr>
      <vt:lpstr>Figure 5</vt:lpstr>
      <vt:lpstr>Figure 6</vt:lpstr>
      <vt:lpstr>Figure 7 </vt:lpstr>
      <vt:lpstr>Figure 8</vt:lpstr>
      <vt:lpstr>Figure 9</vt:lpstr>
      <vt:lpstr>Figure 10</vt:lpstr>
      <vt:lpstr>Figure 11</vt:lpstr>
      <vt:lpstr>Figure 12</vt:lpstr>
      <vt:lpstr>Figure 13</vt:lpstr>
      <vt:lpstr>Figure 14</vt:lpstr>
      <vt:lpstr>Figure 1 complémentaire</vt:lpstr>
      <vt:lpstr>Figure 15 carte</vt:lpstr>
      <vt:lpstr>Figure 2 complémentaire</vt:lpstr>
      <vt:lpstr>Figure 16 </vt:lpstr>
      <vt:lpstr>Figure 17</vt:lpstr>
      <vt:lpstr>Figure 18</vt:lpstr>
      <vt:lpstr>Figure 19</vt:lpstr>
      <vt:lpstr>Figure 3 complémentaire</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BERNARDI Valerie</dc:creator>
  <cp:lastModifiedBy>CARRASCO Valerie</cp:lastModifiedBy>
  <dcterms:created xsi:type="dcterms:W3CDTF">2023-01-24T12:31:57Z</dcterms:created>
  <dcterms:modified xsi:type="dcterms:W3CDTF">2023-02-24T12:02:11Z</dcterms:modified>
</cp:coreProperties>
</file>